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24226"/>
  <mc:AlternateContent xmlns:mc="http://schemas.openxmlformats.org/markup-compatibility/2006">
    <mc:Choice Requires="x15">
      <x15ac:absPath xmlns:x15ac="http://schemas.microsoft.com/office/spreadsheetml/2010/11/ac" url="L:\ПЛАН ФХД\2022\Детские сады\Н-Нос\"/>
    </mc:Choice>
  </mc:AlternateContent>
  <xr:revisionPtr revIDLastSave="0" documentId="13_ncr:1_{4804C904-4A7E-4DC8-B36F-B3F133810C03}" xr6:coauthVersionLast="47" xr6:coauthVersionMax="47" xr10:uidLastSave="{00000000-0000-0000-0000-000000000000}"/>
  <bookViews>
    <workbookView xWindow="-120" yWindow="-120" windowWidth="29040" windowHeight="15840" tabRatio="756" xr2:uid="{00000000-000D-0000-FFFF-FFFF00000000}"/>
  </bookViews>
  <sheets>
    <sheet name="титульный, раздел 1" sheetId="3" r:id="rId1"/>
    <sheet name="раздел 2" sheetId="5" r:id="rId2"/>
    <sheet name="130" sheetId="65" r:id="rId3"/>
    <sheet name="150" sheetId="66" r:id="rId4"/>
    <sheet name="180" sheetId="67" state="hidden" r:id="rId5"/>
    <sheet name="111 ФОТ" sheetId="68" r:id="rId6"/>
    <sheet name="Оплата труда  " sheetId="79" r:id="rId7"/>
    <sheet name="112 " sheetId="69" r:id="rId8"/>
    <sheet name="119" sheetId="70" r:id="rId9"/>
    <sheet name="321" sheetId="71" r:id="rId10"/>
    <sheet name="360" sheetId="76" state="hidden" r:id="rId11"/>
    <sheet name="851" sheetId="72" r:id="rId12"/>
    <sheet name="852" sheetId="73" state="hidden" r:id="rId13"/>
    <sheet name="853" sheetId="74" state="hidden" r:id="rId14"/>
    <sheet name="244, 247" sheetId="75" r:id="rId15"/>
    <sheet name="Продукты пит детсады 342-530" sheetId="78" r:id="rId16"/>
    <sheet name="Ни о чем" sheetId="4" state="hidden" r:id="rId17"/>
    <sheet name="аренда 224" sheetId="28" state="hidden" r:id="rId18"/>
  </sheets>
  <externalReferences>
    <externalReference r:id="rId19"/>
  </externalReferences>
  <definedNames>
    <definedName name="BossProviderVariable?_2a30b9c3_de64_423d_9538_fd22381c37e7" hidden="1">"25_01_2006"</definedName>
    <definedName name="Z_37B53E33_4DDF_42D1_8F94_66B94C09CCCA_.wvu.Rows" localSheetId="6" hidden="1">'Оплата труда  '!#REF!,'Оплата труда  '!#REF!,'Оплата труда  '!$12:$16,'Оплата труда  '!$20:$20,'Оплата труда  '!#REF!,'Оплата труда  '!#REF!</definedName>
    <definedName name="Z_661A8CED_54E8_4893_8F9D_33E5E1790194_.wvu.PrintArea" localSheetId="15" hidden="1">'Продукты пит детсады 342-530'!$A$1:$G$7</definedName>
    <definedName name="Z_82EDABF7_CB31_4E45_9209_3E4F1A5C59ED_.wvu.PrintArea" localSheetId="15" hidden="1">'Продукты пит детсады 342-530'!$A$1:$G$7</definedName>
    <definedName name="Z_8E626ECF_0E73_4031_B63A_7CF84479C47B_.wvu.PrintArea" localSheetId="15" hidden="1">'Продукты пит детсады 342-530'!$A$1:$G$7</definedName>
    <definedName name="Z_996BAB63_1A56_4FB0_924F_94221E5734AC_.wvu.PrintArea" localSheetId="15" hidden="1">'Продукты пит детсады 342-530'!$A$1:$G$7</definedName>
    <definedName name="_xlnm.Print_Titles" localSheetId="1">'раздел 2'!$3:$8</definedName>
    <definedName name="_xlnm.Print_Titles" localSheetId="0">'титульный, раздел 1'!$23:$30</definedName>
    <definedName name="_xlnm.Print_Area" localSheetId="5">'111 ФОТ'!$A$1:$K$28</definedName>
    <definedName name="_xlnm.Print_Area" localSheetId="7">'112 '!$A$1:$N$116</definedName>
    <definedName name="_xlnm.Print_Area" localSheetId="8">'119'!$A$1:$J$26</definedName>
    <definedName name="_xlnm.Print_Area" localSheetId="3">'150'!$A$1:$K$49</definedName>
    <definedName name="_xlnm.Print_Area" localSheetId="14">'244, 247'!$A$1:$W$263</definedName>
    <definedName name="_xlnm.Print_Area" localSheetId="9">'321'!$A$1:$O$23</definedName>
    <definedName name="_xlnm.Print_Area" localSheetId="10">'360'!$A$1:$O$22</definedName>
    <definedName name="_xlnm.Print_Area" localSheetId="11">'851'!$A$1:$Y$76</definedName>
    <definedName name="_xlnm.Print_Area" localSheetId="6">'Оплата труда  '!$A$1:$T$24</definedName>
    <definedName name="_xlnm.Print_Area" localSheetId="15">'Продукты пит детсады 342-530'!$A$1:$G$7</definedName>
    <definedName name="_xlnm.Print_Area" localSheetId="1">'раздел 2'!$A$1:$CN$83</definedName>
    <definedName name="_xlnm.Print_Area" localSheetId="0">'титульный, раздел 1'!$A$1:$DG$264</definedName>
  </definedNames>
  <calcPr calcId="181029" iterate="1"/>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T58" i="75" l="1"/>
  <c r="T61" i="75"/>
  <c r="T62" i="75"/>
  <c r="CB106" i="3" l="1"/>
  <c r="T144" i="75" l="1"/>
  <c r="T97" i="75"/>
  <c r="T28" i="75"/>
  <c r="T221" i="75"/>
  <c r="T220" i="75"/>
  <c r="K220" i="75"/>
  <c r="M220" i="75"/>
  <c r="T210" i="75"/>
  <c r="T211" i="75"/>
  <c r="T212" i="75"/>
  <c r="T213" i="75"/>
  <c r="T214" i="75"/>
  <c r="T215" i="75"/>
  <c r="T216" i="75"/>
  <c r="T217" i="75"/>
  <c r="T218" i="75"/>
  <c r="T219" i="75"/>
  <c r="T209" i="75"/>
  <c r="J82" i="69"/>
  <c r="N105" i="69"/>
  <c r="T208" i="75" l="1"/>
  <c r="R25" i="79" l="1"/>
  <c r="L22" i="79"/>
  <c r="K22" i="79"/>
  <c r="J22" i="79"/>
  <c r="I22" i="79"/>
  <c r="H22" i="79"/>
  <c r="G22" i="79"/>
  <c r="F22" i="79"/>
  <c r="I26" i="68" s="1"/>
  <c r="E22" i="79"/>
  <c r="D22" i="79"/>
  <c r="C22" i="79"/>
  <c r="B22" i="70" s="1"/>
  <c r="Q21" i="79"/>
  <c r="M21" i="79"/>
  <c r="Q20" i="79"/>
  <c r="M20" i="79"/>
  <c r="Q19" i="79"/>
  <c r="O19" i="79"/>
  <c r="N19" i="79"/>
  <c r="Q18" i="79"/>
  <c r="M18" i="79"/>
  <c r="N18" i="79" s="1"/>
  <c r="Q17" i="79"/>
  <c r="M17" i="79"/>
  <c r="Q16" i="79"/>
  <c r="M16" i="79"/>
  <c r="Q15" i="79"/>
  <c r="M15" i="79"/>
  <c r="Q14" i="79"/>
  <c r="M14" i="79"/>
  <c r="O14" i="79" s="1"/>
  <c r="Q13" i="79"/>
  <c r="M13" i="79"/>
  <c r="N13" i="79" s="1"/>
  <c r="Q12" i="79"/>
  <c r="M12" i="79"/>
  <c r="O12" i="79" s="1"/>
  <c r="Q11" i="79"/>
  <c r="M11" i="79"/>
  <c r="Q10" i="79"/>
  <c r="M10" i="79"/>
  <c r="Q9" i="79"/>
  <c r="O9" i="79"/>
  <c r="M9" i="79"/>
  <c r="N9" i="79" s="1"/>
  <c r="P9" i="79" s="1"/>
  <c r="R9" i="79" s="1"/>
  <c r="S9" i="79" s="1"/>
  <c r="Q8" i="79"/>
  <c r="M8" i="79"/>
  <c r="O8" i="79" s="1"/>
  <c r="Q7" i="79"/>
  <c r="M7" i="79"/>
  <c r="Q6" i="79"/>
  <c r="M6" i="79"/>
  <c r="Q5" i="79"/>
  <c r="M5" i="79"/>
  <c r="O5" i="79" s="1"/>
  <c r="Q4" i="79"/>
  <c r="M4" i="79"/>
  <c r="O4" i="79" s="1"/>
  <c r="O13" i="79" l="1"/>
  <c r="O18" i="79"/>
  <c r="P18" i="79" s="1"/>
  <c r="I23" i="68"/>
  <c r="P19" i="79"/>
  <c r="R19" i="79" s="1"/>
  <c r="S19" i="79" s="1"/>
  <c r="N14" i="79"/>
  <c r="P14" i="79" s="1"/>
  <c r="R14" i="79" s="1"/>
  <c r="S14" i="79" s="1"/>
  <c r="T9" i="79"/>
  <c r="P13" i="79"/>
  <c r="R13" i="79" s="1"/>
  <c r="S13" i="79" s="1"/>
  <c r="Q22" i="79"/>
  <c r="I24" i="68" s="1"/>
  <c r="N5" i="79"/>
  <c r="P5" i="79" s="1"/>
  <c r="R5" i="79" s="1"/>
  <c r="S5" i="79" s="1"/>
  <c r="O20" i="79"/>
  <c r="N20" i="79"/>
  <c r="P21" i="79"/>
  <c r="O15" i="79"/>
  <c r="N15" i="79"/>
  <c r="P15" i="79" s="1"/>
  <c r="R15" i="79" s="1"/>
  <c r="S15" i="79" s="1"/>
  <c r="O6" i="79"/>
  <c r="M22" i="79"/>
  <c r="N6" i="79"/>
  <c r="P6" i="79" s="1"/>
  <c r="R6" i="79" s="1"/>
  <c r="S6" i="79" s="1"/>
  <c r="N7" i="79"/>
  <c r="N10" i="79"/>
  <c r="N16" i="79"/>
  <c r="P16" i="79" s="1"/>
  <c r="R16" i="79" s="1"/>
  <c r="S16" i="79" s="1"/>
  <c r="N21" i="79"/>
  <c r="O7" i="79"/>
  <c r="O10" i="79"/>
  <c r="N11" i="79"/>
  <c r="O16" i="79"/>
  <c r="N17" i="79"/>
  <c r="O21" i="79"/>
  <c r="N4" i="79"/>
  <c r="N8" i="79"/>
  <c r="P8" i="79" s="1"/>
  <c r="O11" i="79"/>
  <c r="N12" i="79"/>
  <c r="P12" i="79" s="1"/>
  <c r="R12" i="79" s="1"/>
  <c r="S12" i="79" s="1"/>
  <c r="O17" i="79"/>
  <c r="R18" i="79" l="1"/>
  <c r="S18" i="79" s="1"/>
  <c r="T18" i="79"/>
  <c r="P20" i="79"/>
  <c r="R20" i="79" s="1"/>
  <c r="S20" i="79" s="1"/>
  <c r="P7" i="79"/>
  <c r="T7" i="79" s="1"/>
  <c r="P10" i="79"/>
  <c r="R10" i="79" s="1"/>
  <c r="S10" i="79" s="1"/>
  <c r="P17" i="79"/>
  <c r="T17" i="79" s="1"/>
  <c r="P11" i="79"/>
  <c r="R11" i="79" s="1"/>
  <c r="S11" i="79" s="1"/>
  <c r="O22" i="79"/>
  <c r="T21" i="79"/>
  <c r="R21" i="79"/>
  <c r="S21" i="79" s="1"/>
  <c r="T8" i="79"/>
  <c r="R8" i="79"/>
  <c r="S8" i="79" s="1"/>
  <c r="N22" i="79"/>
  <c r="P4" i="79"/>
  <c r="R7" i="79" l="1"/>
  <c r="S7" i="79" s="1"/>
  <c r="R17" i="79"/>
  <c r="S17" i="79" s="1"/>
  <c r="P22" i="79"/>
  <c r="T4" i="79"/>
  <c r="R4" i="79"/>
  <c r="R22" i="79" s="1"/>
  <c r="S4" i="79" l="1"/>
  <c r="S22" i="79" s="1"/>
  <c r="R28" i="79"/>
  <c r="CJ222" i="3" l="1"/>
  <c r="CB100" i="3"/>
  <c r="CR227" i="3"/>
  <c r="CR224" i="3"/>
  <c r="CR222" i="3" s="1"/>
  <c r="CJ199" i="3"/>
  <c r="CB226" i="3"/>
  <c r="CB216" i="3"/>
  <c r="CB217" i="3"/>
  <c r="CJ204" i="3"/>
  <c r="CJ187" i="3"/>
  <c r="F273" i="75"/>
  <c r="Z49" i="72"/>
  <c r="K274" i="75"/>
  <c r="G274" i="75"/>
  <c r="K275" i="75"/>
  <c r="G275" i="75"/>
  <c r="K276" i="75"/>
  <c r="G276" i="75"/>
  <c r="M38" i="69"/>
  <c r="I276" i="75"/>
  <c r="F276" i="75"/>
  <c r="C276" i="75"/>
  <c r="I275" i="75"/>
  <c r="F275" i="75"/>
  <c r="C275" i="75"/>
  <c r="I274" i="75"/>
  <c r="F274" i="75"/>
  <c r="I277" i="75"/>
  <c r="F277" i="75"/>
  <c r="C277" i="75"/>
  <c r="C274" i="75"/>
  <c r="I273" i="75"/>
  <c r="C273" i="75"/>
  <c r="CR217" i="3" l="1"/>
  <c r="CJ217" i="3"/>
  <c r="T258" i="75"/>
  <c r="T257" i="75"/>
  <c r="T254" i="75"/>
  <c r="T252" i="75"/>
  <c r="T251" i="75"/>
  <c r="T250" i="75" s="1"/>
  <c r="CB223" i="3" s="1"/>
  <c r="T249" i="75"/>
  <c r="T248" i="75"/>
  <c r="T247" i="75"/>
  <c r="CB230" i="3"/>
  <c r="CJ230" i="3" s="1"/>
  <c r="CR230" i="3" s="1"/>
  <c r="T207" i="75"/>
  <c r="CB238" i="3" s="1"/>
  <c r="T206" i="75"/>
  <c r="T204" i="75"/>
  <c r="T203" i="75"/>
  <c r="T201" i="75"/>
  <c r="T200" i="75"/>
  <c r="T199" i="75"/>
  <c r="T115" i="75"/>
  <c r="T86" i="75"/>
  <c r="T87" i="75"/>
  <c r="T88" i="75"/>
  <c r="T89" i="75"/>
  <c r="T90" i="75"/>
  <c r="T91" i="75"/>
  <c r="T85" i="75"/>
  <c r="T19" i="75"/>
  <c r="T18" i="75"/>
  <c r="T202" i="75" l="1"/>
  <c r="CB224" i="3" s="1"/>
  <c r="CB222" i="3" s="1"/>
  <c r="T256" i="75"/>
  <c r="CB229" i="3" s="1"/>
  <c r="T198" i="75"/>
  <c r="CB233" i="3" s="1"/>
  <c r="CJ233" i="3" s="1"/>
  <c r="CR233" i="3" s="1"/>
  <c r="T246" i="75"/>
  <c r="CB232" i="3" s="1"/>
  <c r="CJ232" i="3" s="1"/>
  <c r="CR232" i="3" s="1"/>
  <c r="T205" i="75"/>
  <c r="CB227" i="3" s="1"/>
  <c r="F6" i="78"/>
  <c r="G6" i="78" s="1"/>
  <c r="T235" i="75" s="1"/>
  <c r="CB220" i="3" l="1"/>
  <c r="CJ220" i="3" s="1"/>
  <c r="T236" i="75"/>
  <c r="L38" i="69" l="1"/>
  <c r="J38" i="69"/>
  <c r="M82" i="69"/>
  <c r="L82" i="69"/>
  <c r="N83" i="69"/>
  <c r="I27" i="68"/>
  <c r="I11" i="68" l="1"/>
  <c r="CB105" i="3"/>
  <c r="CR199" i="3"/>
  <c r="N115" i="69"/>
  <c r="CJ247" i="3"/>
  <c r="CR142" i="3"/>
  <c r="CR138" i="3" s="1"/>
  <c r="CJ142" i="3"/>
  <c r="CJ138" i="3" s="1"/>
  <c r="CB142" i="3"/>
  <c r="CB138" i="3" s="1"/>
  <c r="T170" i="75"/>
  <c r="T169" i="75"/>
  <c r="T168" i="75"/>
  <c r="T167" i="75"/>
  <c r="T166" i="75"/>
  <c r="T76" i="75"/>
  <c r="D22" i="70"/>
  <c r="CB103" i="3" l="1"/>
  <c r="T126" i="75"/>
  <c r="T152" i="75" l="1"/>
  <c r="T155" i="75"/>
  <c r="T154" i="75"/>
  <c r="T153" i="75"/>
  <c r="CJ198" i="3"/>
  <c r="CJ197" i="3" s="1"/>
  <c r="CJ205" i="3"/>
  <c r="CR212" i="3"/>
  <c r="CJ212" i="3"/>
  <c r="CJ225" i="3"/>
  <c r="CR225" i="3"/>
  <c r="T105" i="75"/>
  <c r="T187" i="75"/>
  <c r="CR205" i="3"/>
  <c r="T34" i="75"/>
  <c r="CB261" i="3"/>
  <c r="CJ256" i="3"/>
  <c r="CR256" i="3"/>
  <c r="CB256" i="3"/>
  <c r="CJ261" i="3"/>
  <c r="CR261" i="3"/>
  <c r="T156" i="75" l="1"/>
  <c r="CB205" i="3"/>
  <c r="CR204" i="3" l="1"/>
  <c r="CR185" i="3" s="1"/>
  <c r="D276" i="75"/>
  <c r="CB204" i="3"/>
  <c r="CJ185" i="3"/>
  <c r="CJ214" i="3"/>
  <c r="CR214" i="3"/>
  <c r="CR228" i="3"/>
  <c r="CJ228" i="3"/>
  <c r="CB225" i="3"/>
  <c r="CR190" i="3"/>
  <c r="CJ190" i="3"/>
  <c r="CR187" i="3"/>
  <c r="CB214" i="3"/>
  <c r="T171" i="75"/>
  <c r="T188" i="75"/>
  <c r="CB212" i="3" s="1"/>
  <c r="T124" i="75"/>
  <c r="T128" i="75"/>
  <c r="T129" i="75"/>
  <c r="T131" i="75"/>
  <c r="T133" i="75"/>
  <c r="T134" i="75"/>
  <c r="T136" i="75"/>
  <c r="T137" i="75"/>
  <c r="T138" i="75"/>
  <c r="T140" i="75"/>
  <c r="T141" i="75"/>
  <c r="T92" i="75"/>
  <c r="T93" i="75"/>
  <c r="T94" i="75"/>
  <c r="T35" i="75"/>
  <c r="T65" i="75"/>
  <c r="T64" i="75"/>
  <c r="T25" i="75"/>
  <c r="T24" i="75"/>
  <c r="T23" i="75"/>
  <c r="T20" i="75"/>
  <c r="T21" i="75"/>
  <c r="U55" i="72"/>
  <c r="T55" i="72"/>
  <c r="C55" i="72"/>
  <c r="G54" i="72"/>
  <c r="N53" i="72"/>
  <c r="Q53" i="72" s="1"/>
  <c r="G53" i="72"/>
  <c r="G76" i="72"/>
  <c r="J74" i="72"/>
  <c r="O74" i="72" s="1"/>
  <c r="U47" i="72"/>
  <c r="T47" i="72"/>
  <c r="C47" i="72"/>
  <c r="N46" i="72"/>
  <c r="Q46" i="72" s="1"/>
  <c r="X46" i="72" s="1"/>
  <c r="G46" i="72"/>
  <c r="N45" i="72"/>
  <c r="G45" i="72"/>
  <c r="G47" i="72" s="1"/>
  <c r="C38" i="72"/>
  <c r="N37" i="72"/>
  <c r="X37" i="72" s="1"/>
  <c r="G37" i="72"/>
  <c r="K28" i="76"/>
  <c r="K29" i="76"/>
  <c r="K30" i="76"/>
  <c r="O28" i="76"/>
  <c r="G28" i="76"/>
  <c r="O29" i="76"/>
  <c r="G29" i="76"/>
  <c r="O30" i="76"/>
  <c r="G30" i="76"/>
  <c r="J115" i="69"/>
  <c r="M30" i="69" s="1"/>
  <c r="N30" i="69"/>
  <c r="M107" i="69"/>
  <c r="M108" i="69"/>
  <c r="M106" i="69"/>
  <c r="M105" i="69"/>
  <c r="J26" i="68"/>
  <c r="J24" i="68"/>
  <c r="J23" i="68"/>
  <c r="J21" i="68"/>
  <c r="J22" i="68"/>
  <c r="CJ106" i="3" s="1"/>
  <c r="CB62" i="3"/>
  <c r="CJ62" i="3"/>
  <c r="CR62" i="3"/>
  <c r="CB63" i="3"/>
  <c r="CJ63" i="3"/>
  <c r="CR63" i="3"/>
  <c r="CB64" i="3"/>
  <c r="CJ64" i="3"/>
  <c r="CR64" i="3"/>
  <c r="CB65" i="3"/>
  <c r="CJ65" i="3"/>
  <c r="CR65" i="3"/>
  <c r="CB66" i="3"/>
  <c r="CJ66" i="3"/>
  <c r="CR66" i="3"/>
  <c r="CB67" i="3"/>
  <c r="CJ67" i="3"/>
  <c r="CR67" i="3"/>
  <c r="CB68" i="3"/>
  <c r="CJ68" i="3"/>
  <c r="CR68" i="3"/>
  <c r="CB69" i="3"/>
  <c r="CJ69" i="3"/>
  <c r="CR69" i="3"/>
  <c r="CB70" i="3"/>
  <c r="CJ70" i="3"/>
  <c r="CR70" i="3"/>
  <c r="CB71" i="3"/>
  <c r="CJ71" i="3"/>
  <c r="CR71" i="3"/>
  <c r="CR61" i="3"/>
  <c r="CJ61" i="3"/>
  <c r="CB61" i="3"/>
  <c r="CR80" i="3"/>
  <c r="CJ80" i="3"/>
  <c r="CB80" i="3"/>
  <c r="J49" i="66"/>
  <c r="K49" i="66"/>
  <c r="I49" i="66"/>
  <c r="Q45" i="72" l="1"/>
  <c r="X45" i="72" s="1"/>
  <c r="X47" i="72" s="1"/>
  <c r="CJ176" i="3"/>
  <c r="BW40" i="5"/>
  <c r="CR176" i="3"/>
  <c r="CC40" i="5"/>
  <c r="J27" i="68"/>
  <c r="CJ105" i="3" s="1"/>
  <c r="CB190" i="3"/>
  <c r="CB228" i="3"/>
  <c r="Q54" i="72"/>
  <c r="X54" i="72" s="1"/>
  <c r="Q47" i="72"/>
  <c r="G55" i="72"/>
  <c r="N55" i="72"/>
  <c r="K31" i="76"/>
  <c r="J20" i="76" s="1"/>
  <c r="J21" i="76" s="1"/>
  <c r="J9" i="76" s="1"/>
  <c r="J12" i="76" s="1"/>
  <c r="J13" i="76" s="1"/>
  <c r="CJ151" i="3" s="1"/>
  <c r="T179" i="75"/>
  <c r="T63" i="75"/>
  <c r="T95" i="75"/>
  <c r="CB199" i="3" s="1"/>
  <c r="N47" i="72"/>
  <c r="V74" i="72"/>
  <c r="X74" i="72" s="1"/>
  <c r="Q62" i="72" s="1"/>
  <c r="T62" i="72" s="1"/>
  <c r="W62" i="72" s="1"/>
  <c r="T74" i="72"/>
  <c r="G31" i="76"/>
  <c r="O31" i="76"/>
  <c r="M20" i="76" s="1"/>
  <c r="M21" i="76" s="1"/>
  <c r="M9" i="76" s="1"/>
  <c r="M12" i="76" s="1"/>
  <c r="M13" i="76" s="1"/>
  <c r="CR151" i="3" s="1"/>
  <c r="T139" i="75"/>
  <c r="T135" i="75"/>
  <c r="T132" i="75"/>
  <c r="T130" i="75"/>
  <c r="T127" i="75"/>
  <c r="T125" i="75"/>
  <c r="T114" i="75"/>
  <c r="T116" i="75" s="1"/>
  <c r="T104" i="75"/>
  <c r="T103" i="75"/>
  <c r="T77" i="75"/>
  <c r="CB195" i="3" s="1"/>
  <c r="T66" i="75"/>
  <c r="T59" i="75"/>
  <c r="T56" i="75"/>
  <c r="T48" i="75"/>
  <c r="P45" i="75"/>
  <c r="T45" i="75" s="1"/>
  <c r="P44" i="75"/>
  <c r="T44" i="75" s="1"/>
  <c r="T43" i="75"/>
  <c r="T22" i="75"/>
  <c r="T26" i="75" s="1"/>
  <c r="V43" i="74"/>
  <c r="P43" i="74"/>
  <c r="J42" i="74"/>
  <c r="J43" i="74" s="1"/>
  <c r="Q19" i="74" s="1"/>
  <c r="V34" i="74"/>
  <c r="V19" i="74" s="1"/>
  <c r="V25" i="74" s="1"/>
  <c r="P34" i="74"/>
  <c r="S19" i="74" s="1"/>
  <c r="S25" i="74" s="1"/>
  <c r="J34" i="74"/>
  <c r="J33" i="74"/>
  <c r="Q20" i="74" s="1"/>
  <c r="V12" i="74"/>
  <c r="V13" i="74" s="1"/>
  <c r="S12" i="74"/>
  <c r="S13" i="74" s="1"/>
  <c r="V53" i="73"/>
  <c r="P53" i="73"/>
  <c r="J53" i="73"/>
  <c r="V43" i="73"/>
  <c r="V32" i="73" s="1"/>
  <c r="V34" i="73" s="1"/>
  <c r="V21" i="73" s="1"/>
  <c r="V24" i="73" s="1"/>
  <c r="V10" i="73" s="1"/>
  <c r="V13" i="73" s="1"/>
  <c r="V14" i="73" s="1"/>
  <c r="P43" i="73"/>
  <c r="S32" i="73" s="1"/>
  <c r="S34" i="73" s="1"/>
  <c r="S21" i="73" s="1"/>
  <c r="S24" i="73" s="1"/>
  <c r="S10" i="73" s="1"/>
  <c r="S13" i="73" s="1"/>
  <c r="S14" i="73" s="1"/>
  <c r="J43" i="73"/>
  <c r="J75" i="72"/>
  <c r="J73" i="72"/>
  <c r="O73" i="72" s="1"/>
  <c r="U38" i="72"/>
  <c r="T38" i="72"/>
  <c r="N36" i="72"/>
  <c r="Q36" i="72" s="1"/>
  <c r="X36" i="72" s="1"/>
  <c r="G36" i="72"/>
  <c r="G38" i="72" s="1"/>
  <c r="O29" i="71"/>
  <c r="O30" i="71" s="1"/>
  <c r="K29" i="71"/>
  <c r="J22" i="71" s="1"/>
  <c r="G29" i="71"/>
  <c r="G22" i="71" s="1"/>
  <c r="I22" i="70"/>
  <c r="H22" i="70"/>
  <c r="F22" i="70"/>
  <c r="E22" i="70"/>
  <c r="J22" i="70" s="1"/>
  <c r="F115" i="69"/>
  <c r="L30" i="69" s="1"/>
  <c r="N114" i="69"/>
  <c r="J114" i="69"/>
  <c r="F114" i="69"/>
  <c r="N113" i="69"/>
  <c r="N116" i="69" s="1"/>
  <c r="CR115" i="3" s="1"/>
  <c r="J113" i="69"/>
  <c r="F113" i="69"/>
  <c r="N106" i="69"/>
  <c r="N95" i="69"/>
  <c r="N94" i="69"/>
  <c r="N84" i="69"/>
  <c r="N82" i="69" s="1"/>
  <c r="N73" i="69"/>
  <c r="N72" i="69"/>
  <c r="N62" i="69"/>
  <c r="N61" i="69"/>
  <c r="N51" i="69"/>
  <c r="N50" i="69"/>
  <c r="N49" i="69" s="1"/>
  <c r="N52" i="69" s="1"/>
  <c r="N53" i="69" s="1"/>
  <c r="N40" i="69"/>
  <c r="N39" i="69"/>
  <c r="K22" i="68"/>
  <c r="CR106" i="3" s="1"/>
  <c r="K23" i="67"/>
  <c r="K10" i="67" s="1"/>
  <c r="K14" i="67" s="1"/>
  <c r="J23" i="67"/>
  <c r="J10" i="67" s="1"/>
  <c r="J14" i="67" s="1"/>
  <c r="I23" i="67"/>
  <c r="I10" i="67" s="1"/>
  <c r="I14" i="67" s="1"/>
  <c r="K26" i="66"/>
  <c r="K27" i="66" s="1"/>
  <c r="K10" i="66" s="1"/>
  <c r="J14" i="66"/>
  <c r="I26" i="66"/>
  <c r="I27" i="66" s="1"/>
  <c r="I10" i="66" s="1"/>
  <c r="I14" i="66" s="1"/>
  <c r="K46" i="65"/>
  <c r="J46" i="65"/>
  <c r="I46" i="65"/>
  <c r="K38" i="65"/>
  <c r="J38" i="65"/>
  <c r="I38" i="65"/>
  <c r="K37" i="65"/>
  <c r="J37" i="65"/>
  <c r="I37" i="65"/>
  <c r="K36" i="65"/>
  <c r="J36" i="65"/>
  <c r="I36" i="65"/>
  <c r="K35" i="65"/>
  <c r="J35" i="65"/>
  <c r="I35" i="65"/>
  <c r="K34" i="65"/>
  <c r="T262" i="75" s="1"/>
  <c r="J34" i="65"/>
  <c r="T261" i="75" s="1"/>
  <c r="I34" i="65"/>
  <c r="C278" i="75" s="1"/>
  <c r="C279" i="75" s="1"/>
  <c r="K278" i="75" l="1"/>
  <c r="CR219" i="3"/>
  <c r="CR218" i="3" s="1"/>
  <c r="G21" i="76"/>
  <c r="G9" i="76" s="1"/>
  <c r="G12" i="76" s="1"/>
  <c r="G13" i="76" s="1"/>
  <c r="CB151" i="3" s="1"/>
  <c r="G20" i="76"/>
  <c r="O76" i="72"/>
  <c r="G278" i="75"/>
  <c r="CJ219" i="3"/>
  <c r="CB194" i="3"/>
  <c r="CB185" i="3" s="1"/>
  <c r="O75" i="72"/>
  <c r="G277" i="75"/>
  <c r="J10" i="71"/>
  <c r="J13" i="71" s="1"/>
  <c r="J14" i="71" s="1"/>
  <c r="D277" i="75"/>
  <c r="G10" i="71"/>
  <c r="G13" i="71" s="1"/>
  <c r="G14" i="71" s="1"/>
  <c r="J11" i="68"/>
  <c r="J14" i="68" s="1"/>
  <c r="J24" i="70"/>
  <c r="CB116" i="3"/>
  <c r="CB110" i="3" s="1"/>
  <c r="CB102" i="3" s="1"/>
  <c r="D274" i="75"/>
  <c r="T28" i="72"/>
  <c r="N38" i="72"/>
  <c r="K27" i="68"/>
  <c r="CR105" i="3" s="1"/>
  <c r="T180" i="75"/>
  <c r="CJ213" i="3" s="1"/>
  <c r="CB213" i="3"/>
  <c r="CB211" i="3" s="1"/>
  <c r="I14" i="68"/>
  <c r="N38" i="69"/>
  <c r="N41" i="69" s="1"/>
  <c r="L20" i="69" s="1"/>
  <c r="T142" i="75"/>
  <c r="J116" i="69"/>
  <c r="CJ115" i="3" s="1"/>
  <c r="Q32" i="73"/>
  <c r="Q34" i="73" s="1"/>
  <c r="Q21" i="73" s="1"/>
  <c r="Q24" i="73" s="1"/>
  <c r="Q10" i="73" s="1"/>
  <c r="Q13" i="73" s="1"/>
  <c r="Q14" i="73" s="1"/>
  <c r="CR198" i="3"/>
  <c r="CB187" i="3"/>
  <c r="T106" i="75"/>
  <c r="CB198" i="3" s="1"/>
  <c r="CB197" i="3" s="1"/>
  <c r="T54" i="75"/>
  <c r="T60" i="75"/>
  <c r="T57" i="75"/>
  <c r="DF13" i="75"/>
  <c r="Q25" i="74"/>
  <c r="Q9" i="74" s="1"/>
  <c r="Q12" i="74" s="1"/>
  <c r="Q13" i="74" s="1"/>
  <c r="J76" i="72"/>
  <c r="Q55" i="72"/>
  <c r="X53" i="72"/>
  <c r="X55" i="72" s="1"/>
  <c r="W28" i="72" s="1"/>
  <c r="G30" i="71"/>
  <c r="N54" i="69"/>
  <c r="N20" i="69" s="1"/>
  <c r="M20" i="69"/>
  <c r="N71" i="69"/>
  <c r="N74" i="69" s="1"/>
  <c r="N60" i="69"/>
  <c r="N63" i="69" s="1"/>
  <c r="L23" i="69"/>
  <c r="CJ116" i="3"/>
  <c r="N93" i="69"/>
  <c r="N96" i="69" s="1"/>
  <c r="N97" i="69" s="1"/>
  <c r="N98" i="69" s="1"/>
  <c r="N22" i="69" s="1"/>
  <c r="CR112" i="3" s="1"/>
  <c r="F116" i="69"/>
  <c r="I25" i="65"/>
  <c r="CB44" i="3"/>
  <c r="J25" i="65"/>
  <c r="CJ44" i="3"/>
  <c r="K25" i="65"/>
  <c r="CR44" i="3"/>
  <c r="K14" i="66"/>
  <c r="I39" i="65"/>
  <c r="T259" i="75" s="1"/>
  <c r="J39" i="65"/>
  <c r="F278" i="75" s="1"/>
  <c r="F279" i="75" s="1"/>
  <c r="K39" i="65"/>
  <c r="I278" i="75" s="1"/>
  <c r="I279" i="75" s="1"/>
  <c r="T46" i="75"/>
  <c r="N85" i="69"/>
  <c r="M22" i="71"/>
  <c r="K30" i="71"/>
  <c r="J26" i="66"/>
  <c r="J27" i="66" s="1"/>
  <c r="J10" i="66" s="1"/>
  <c r="CJ183" i="3" l="1"/>
  <c r="CJ218" i="3"/>
  <c r="T69" i="75"/>
  <c r="Z70" i="75" s="1"/>
  <c r="K9" i="75"/>
  <c r="K12" i="75" s="1"/>
  <c r="K13" i="75" s="1"/>
  <c r="CJ203" i="3"/>
  <c r="CB248" i="3"/>
  <c r="CB176" i="3" s="1"/>
  <c r="V75" i="72"/>
  <c r="X75" i="72" s="1"/>
  <c r="T75" i="72"/>
  <c r="Q38" i="72"/>
  <c r="M10" i="71"/>
  <c r="M13" i="71" s="1"/>
  <c r="M14" i="71" s="1"/>
  <c r="K277" i="75"/>
  <c r="CB51" i="3"/>
  <c r="H11" i="70"/>
  <c r="H14" i="70" s="1"/>
  <c r="Q63" i="72"/>
  <c r="K11" i="68"/>
  <c r="K14" i="68" s="1"/>
  <c r="T181" i="75"/>
  <c r="CR213" i="3" s="1"/>
  <c r="CR211" i="3" s="1"/>
  <c r="CJ211" i="3"/>
  <c r="CB193" i="3"/>
  <c r="CB115" i="3"/>
  <c r="L22" i="69"/>
  <c r="CB112" i="3" s="1"/>
  <c r="M22" i="69"/>
  <c r="CJ112" i="3" s="1"/>
  <c r="CB203" i="3"/>
  <c r="CB184" i="3" s="1"/>
  <c r="CB175" i="3" s="1"/>
  <c r="CR183" i="3"/>
  <c r="CR197" i="3"/>
  <c r="CJ110" i="3"/>
  <c r="CJ114" i="3"/>
  <c r="X38" i="72"/>
  <c r="N75" i="69"/>
  <c r="M21" i="69" s="1"/>
  <c r="CJ118" i="3" s="1"/>
  <c r="N76" i="69"/>
  <c r="N21" i="69" s="1"/>
  <c r="CR118" i="3" s="1"/>
  <c r="CR109" i="3" s="1"/>
  <c r="L21" i="69"/>
  <c r="CB118" i="3" s="1"/>
  <c r="M23" i="69"/>
  <c r="K21" i="65"/>
  <c r="K28" i="65" s="1"/>
  <c r="K11" i="65" s="1"/>
  <c r="K14" i="65" s="1"/>
  <c r="CR51" i="3"/>
  <c r="J21" i="65"/>
  <c r="J28" i="65" s="1"/>
  <c r="J11" i="65" s="1"/>
  <c r="J14" i="65" s="1"/>
  <c r="CJ51" i="3"/>
  <c r="I21" i="65"/>
  <c r="I28" i="65" s="1"/>
  <c r="I11" i="65" s="1"/>
  <c r="I14" i="65" s="1"/>
  <c r="W30" i="72"/>
  <c r="W19" i="72" s="1"/>
  <c r="V73" i="72"/>
  <c r="V76" i="72" s="1"/>
  <c r="T73" i="72"/>
  <c r="CJ174" i="3" l="1"/>
  <c r="BW53" i="5"/>
  <c r="BW52" i="5" s="1"/>
  <c r="BQ40" i="5"/>
  <c r="CJ109" i="3"/>
  <c r="CC53" i="5"/>
  <c r="CC52" i="5" s="1"/>
  <c r="CR174" i="3"/>
  <c r="CJ184" i="3"/>
  <c r="CB97" i="3"/>
  <c r="CR203" i="3"/>
  <c r="CR184" i="3" s="1"/>
  <c r="CR175" i="3" s="1"/>
  <c r="O9" i="75"/>
  <c r="O12" i="75" s="1"/>
  <c r="O13" i="75" s="1"/>
  <c r="D275" i="75"/>
  <c r="CB109" i="3"/>
  <c r="CB101" i="3" s="1"/>
  <c r="CJ108" i="3"/>
  <c r="CJ102" i="3"/>
  <c r="CJ97" i="3" s="1"/>
  <c r="CB219" i="3"/>
  <c r="T260" i="75"/>
  <c r="D278" i="75" s="1"/>
  <c r="T63" i="72"/>
  <c r="W63" i="72" s="1"/>
  <c r="Q28" i="72"/>
  <c r="Q19" i="72" s="1"/>
  <c r="Z40" i="72"/>
  <c r="CB123" i="3"/>
  <c r="L32" i="69"/>
  <c r="L11" i="69" s="1"/>
  <c r="L14" i="69" s="1"/>
  <c r="CB114" i="3"/>
  <c r="BQ35" i="5"/>
  <c r="BQ32" i="5" s="1"/>
  <c r="M32" i="69"/>
  <c r="M11" i="69" s="1"/>
  <c r="M14" i="69" s="1"/>
  <c r="N23" i="69"/>
  <c r="N32" i="69" s="1"/>
  <c r="CR116" i="3"/>
  <c r="X73" i="72"/>
  <c r="X76" i="72" s="1"/>
  <c r="CB98" i="3" l="1"/>
  <c r="CB108" i="3"/>
  <c r="BW35" i="5"/>
  <c r="BW60" i="5" s="1"/>
  <c r="CJ175" i="3"/>
  <c r="BW32" i="5"/>
  <c r="CB183" i="3"/>
  <c r="CB218" i="3"/>
  <c r="H9" i="75"/>
  <c r="H12" i="75" s="1"/>
  <c r="H13" i="75" s="1"/>
  <c r="X9" i="75"/>
  <c r="CC35" i="5"/>
  <c r="CC32" i="5" s="1"/>
  <c r="I11" i="70"/>
  <c r="CR123" i="3"/>
  <c r="CR101" i="3" s="1"/>
  <c r="CJ123" i="3"/>
  <c r="CJ101" i="3" s="1"/>
  <c r="CR114" i="3"/>
  <c r="CR110" i="3"/>
  <c r="N11" i="69"/>
  <c r="N14" i="69" s="1"/>
  <c r="Q61" i="72"/>
  <c r="Q64" i="72" s="1"/>
  <c r="T30" i="72"/>
  <c r="T19" i="72" s="1"/>
  <c r="BQ53" i="5" l="1"/>
  <c r="BQ52" i="5" s="1"/>
  <c r="CB174" i="3"/>
  <c r="BQ60" i="5"/>
  <c r="CR108" i="3"/>
  <c r="CR102" i="3"/>
  <c r="CR97" i="3" s="1"/>
  <c r="Z10" i="75"/>
  <c r="CC60" i="5"/>
  <c r="J11" i="70"/>
  <c r="T61" i="72"/>
  <c r="T64" i="72" s="1"/>
  <c r="Q20" i="72"/>
  <c r="T20" i="72" s="1"/>
  <c r="T22" i="72" s="1"/>
  <c r="G273" i="75" s="1"/>
  <c r="Q30" i="72"/>
  <c r="T9" i="72" l="1"/>
  <c r="T12" i="72" s="1"/>
  <c r="T13" i="72" s="1"/>
  <c r="CJ156" i="3" s="1"/>
  <c r="G283" i="75"/>
  <c r="Q22" i="72"/>
  <c r="W20" i="72"/>
  <c r="W22" i="72" s="1"/>
  <c r="W61" i="72"/>
  <c r="W64" i="72" s="1"/>
  <c r="I14" i="70"/>
  <c r="D273" i="75" l="1"/>
  <c r="D283" i="75" s="1"/>
  <c r="D287" i="75"/>
  <c r="W9" i="72"/>
  <c r="W12" i="72" s="1"/>
  <c r="W13" i="72" s="1"/>
  <c r="CR156" i="3" s="1"/>
  <c r="K273" i="75"/>
  <c r="G279" i="75"/>
  <c r="H284" i="75" s="1"/>
  <c r="AA22" i="72"/>
  <c r="Q9" i="72"/>
  <c r="J14" i="70"/>
  <c r="Q12" i="72" l="1"/>
  <c r="Q13" i="72"/>
  <c r="CB156" i="3" s="1"/>
  <c r="K279" i="75"/>
  <c r="K283" i="75"/>
  <c r="K281" i="75"/>
  <c r="G281" i="75"/>
  <c r="D279" i="75"/>
  <c r="D284" i="75" s="1"/>
  <c r="D285" i="75" s="1"/>
  <c r="E7" i="28"/>
  <c r="E6" i="28"/>
  <c r="E5" i="28"/>
  <c r="E8" i="28" l="1"/>
  <c r="D281" i="75"/>
  <c r="CJ59" i="3"/>
  <c r="CR59" i="3"/>
  <c r="CB59" i="3" l="1"/>
  <c r="BW58" i="5" l="1"/>
  <c r="CC58" i="5"/>
  <c r="BQ58" i="5"/>
  <c r="BQ38" i="5"/>
  <c r="BQ29" i="5" s="1"/>
  <c r="BQ9" i="5" s="1"/>
  <c r="BW38" i="5"/>
  <c r="BW29" i="5" s="1"/>
  <c r="BW9" i="5" s="1"/>
  <c r="CC38" i="5"/>
  <c r="CC29" i="5" s="1"/>
  <c r="CC9" i="5" s="1"/>
  <c r="CJ186" i="3"/>
  <c r="CR186" i="3"/>
  <c r="CB186" i="3"/>
  <c r="CJ153" i="3"/>
  <c r="CJ96" i="3" s="1"/>
  <c r="CR153" i="3"/>
  <c r="CR96" i="3" s="1"/>
  <c r="CB153" i="3"/>
  <c r="CB96" i="3" s="1"/>
  <c r="CJ154" i="3"/>
  <c r="CJ152" i="3" s="1"/>
  <c r="CR154" i="3"/>
  <c r="CR152" i="3" s="1"/>
  <c r="CB154" i="3"/>
  <c r="CB152" i="3" s="1"/>
  <c r="CJ117" i="3"/>
  <c r="CR117" i="3"/>
  <c r="CB117" i="3"/>
  <c r="CB188" i="3"/>
  <c r="CR247" i="3"/>
  <c r="CJ236" i="3"/>
  <c r="CR236" i="3"/>
  <c r="CJ231" i="3"/>
  <c r="CR231" i="3"/>
  <c r="CJ201" i="3"/>
  <c r="CR201" i="3"/>
  <c r="CJ188" i="3"/>
  <c r="CR188" i="3"/>
  <c r="CJ193" i="3"/>
  <c r="CR193" i="3"/>
  <c r="CJ121" i="3"/>
  <c r="CR121" i="3"/>
  <c r="CJ103" i="3"/>
  <c r="CR103" i="3"/>
  <c r="CJ100" i="3"/>
  <c r="CR100" i="3"/>
  <c r="CR98" i="3" s="1"/>
  <c r="CB95" i="3"/>
  <c r="CB201" i="3"/>
  <c r="CB231" i="3"/>
  <c r="CB236" i="3"/>
  <c r="CB247" i="3"/>
  <c r="CB121" i="3"/>
  <c r="CJ57" i="3"/>
  <c r="CR57" i="3"/>
  <c r="CB57" i="3"/>
  <c r="CJ98" i="3" l="1"/>
  <c r="CJ95" i="3"/>
  <c r="CB182" i="3"/>
  <c r="CJ182" i="3"/>
  <c r="CJ173" i="3" s="1"/>
  <c r="CR182" i="3"/>
  <c r="CR173" i="3" s="1"/>
  <c r="CR95" i="3"/>
  <c r="CB173" i="3" l="1"/>
  <c r="CB94" i="3"/>
  <c r="CR94" i="3"/>
  <c r="CJ94" i="3"/>
  <c r="CJ58" i="3"/>
  <c r="CR58" i="3"/>
  <c r="CB58" i="3"/>
  <c r="CJ42" i="3"/>
  <c r="CJ35" i="3" s="1"/>
  <c r="CR42" i="3"/>
  <c r="CR35" i="3" s="1"/>
  <c r="CB42" i="3"/>
  <c r="CB35" i="3" l="1"/>
  <c r="CR56" i="3"/>
  <c r="CR37" i="3"/>
  <c r="CJ37" i="3"/>
  <c r="CJ56" i="3"/>
  <c r="CB56" i="3"/>
  <c r="CB37" i="3"/>
  <c r="CR43" i="3"/>
  <c r="CR36" i="3" s="1"/>
  <c r="CJ43" i="3"/>
  <c r="CB43" i="3"/>
  <c r="CB41" i="3" s="1"/>
  <c r="CJ41" i="3" l="1"/>
  <c r="CJ34" i="3" s="1"/>
  <c r="DU32" i="3" s="1"/>
  <c r="CJ36" i="3"/>
  <c r="CB34" i="3"/>
  <c r="DH32" i="3" s="1"/>
  <c r="CB36" i="3"/>
  <c r="CR41" i="3"/>
  <c r="CR34" i="3" s="1"/>
  <c r="EH32" i="3" s="1"/>
</calcChain>
</file>

<file path=xl/sharedStrings.xml><?xml version="1.0" encoding="utf-8"?>
<sst xmlns="http://schemas.openxmlformats.org/spreadsheetml/2006/main" count="2512" uniqueCount="1059">
  <si>
    <t>КОДЫ</t>
  </si>
  <si>
    <t>383</t>
  </si>
  <si>
    <t>по Сводному реестру</t>
  </si>
  <si>
    <t>Дата</t>
  </si>
  <si>
    <t>от «</t>
  </si>
  <si>
    <t>»</t>
  </si>
  <si>
    <t xml:space="preserve"> г.</t>
  </si>
  <si>
    <t>Единица измерения: руб.</t>
  </si>
  <si>
    <t>Код</t>
  </si>
  <si>
    <t>«</t>
  </si>
  <si>
    <t>(подпись)</t>
  </si>
  <si>
    <t>(расшифровка подписи)</t>
  </si>
  <si>
    <t>(должность)</t>
  </si>
  <si>
    <t>по ОКЕИ</t>
  </si>
  <si>
    <t>Российской</t>
  </si>
  <si>
    <t>План финансово-хозяйственной деятельности на 20</t>
  </si>
  <si>
    <t>г.</t>
  </si>
  <si>
    <t>и 20</t>
  </si>
  <si>
    <t>(на 20</t>
  </si>
  <si>
    <t>Орган, осуществляющий</t>
  </si>
  <si>
    <t>функции и полномочия учредителя</t>
  </si>
  <si>
    <t>глава по БК</t>
  </si>
  <si>
    <t>ИНН</t>
  </si>
  <si>
    <t>КПП</t>
  </si>
  <si>
    <t>Учреждение</t>
  </si>
  <si>
    <t>Раздел 1. Поступления и выплаты</t>
  </si>
  <si>
    <t>строки</t>
  </si>
  <si>
    <t>Код по</t>
  </si>
  <si>
    <t>бюджетной</t>
  </si>
  <si>
    <t>класси-</t>
  </si>
  <si>
    <t>фикации</t>
  </si>
  <si>
    <t>Сумма</t>
  </si>
  <si>
    <t>текущий</t>
  </si>
  <si>
    <t>финан-</t>
  </si>
  <si>
    <t>совый</t>
  </si>
  <si>
    <t>год</t>
  </si>
  <si>
    <t>первый</t>
  </si>
  <si>
    <t>планового</t>
  </si>
  <si>
    <t>периода</t>
  </si>
  <si>
    <t>второй</t>
  </si>
  <si>
    <t>за пре-</t>
  </si>
  <si>
    <t>делами</t>
  </si>
  <si>
    <t>Наименование показателя</t>
  </si>
  <si>
    <t>Утверждаю</t>
  </si>
  <si>
    <t>(наименование должности уполномоченного лица)</t>
  </si>
  <si>
    <t>(наименование органа — учредителя (учреждения))</t>
  </si>
  <si>
    <t>Доходы, всего:</t>
  </si>
  <si>
    <t>в том числе:</t>
  </si>
  <si>
    <t>доходы от собственности, всего</t>
  </si>
  <si>
    <t>0001</t>
  </si>
  <si>
    <t>0002</t>
  </si>
  <si>
    <t>1000</t>
  </si>
  <si>
    <t>1100</t>
  </si>
  <si>
    <t>120</t>
  </si>
  <si>
    <t>х</t>
  </si>
  <si>
    <t>1110</t>
  </si>
  <si>
    <t>130</t>
  </si>
  <si>
    <t>1210</t>
  </si>
  <si>
    <t>1220</t>
  </si>
  <si>
    <t>доходы от штрафов, пеней, иных сумм принудительного изъятия, всего</t>
  </si>
  <si>
    <t>1300</t>
  </si>
  <si>
    <t>140</t>
  </si>
  <si>
    <t>1310</t>
  </si>
  <si>
    <t>1400</t>
  </si>
  <si>
    <t>150</t>
  </si>
  <si>
    <t>прочие доходы, всего</t>
  </si>
  <si>
    <t>1500</t>
  </si>
  <si>
    <t>180</t>
  </si>
  <si>
    <t>доходы от операций с активами, всего</t>
  </si>
  <si>
    <t>1900</t>
  </si>
  <si>
    <t>1980</t>
  </si>
  <si>
    <t>из них:</t>
  </si>
  <si>
    <t>1981</t>
  </si>
  <si>
    <t>510</t>
  </si>
  <si>
    <t>2000</t>
  </si>
  <si>
    <t>на выплаты персоналу, всего</t>
  </si>
  <si>
    <t>2100</t>
  </si>
  <si>
    <t>2110</t>
  </si>
  <si>
    <t>111</t>
  </si>
  <si>
    <t>оплата труда</t>
  </si>
  <si>
    <t>прочие выплаты персоналу, в том числе компенсационного характера</t>
  </si>
  <si>
    <t>2120</t>
  </si>
  <si>
    <t>2130</t>
  </si>
  <si>
    <t>2140</t>
  </si>
  <si>
    <t>112</t>
  </si>
  <si>
    <t>113</t>
  </si>
  <si>
    <t>119</t>
  </si>
  <si>
    <t>на выплаты по оплате труда</t>
  </si>
  <si>
    <t>2141</t>
  </si>
  <si>
    <t>на иные выплаты работникам</t>
  </si>
  <si>
    <t>2142</t>
  </si>
  <si>
    <t>2150</t>
  </si>
  <si>
    <t>2160</t>
  </si>
  <si>
    <t>131</t>
  </si>
  <si>
    <t>134</t>
  </si>
  <si>
    <t>2170</t>
  </si>
  <si>
    <t>139</t>
  </si>
  <si>
    <t>2200</t>
  </si>
  <si>
    <t>300</t>
  </si>
  <si>
    <t>на оплату труда стажеров</t>
  </si>
  <si>
    <t>социальные и иные выплаты населению, всего</t>
  </si>
  <si>
    <t>2210</t>
  </si>
  <si>
    <t>320</t>
  </si>
  <si>
    <t>321</t>
  </si>
  <si>
    <t>2211</t>
  </si>
  <si>
    <t>кроме публичных нормативных обязательств</t>
  </si>
  <si>
    <t>пособия, компенсации и иные социальные выплаты гражданам,</t>
  </si>
  <si>
    <t>2220</t>
  </si>
  <si>
    <t>2230</t>
  </si>
  <si>
    <t>2240</t>
  </si>
  <si>
    <t>350</t>
  </si>
  <si>
    <t>360</t>
  </si>
  <si>
    <t>340</t>
  </si>
  <si>
    <t>2300</t>
  </si>
  <si>
    <t>850</t>
  </si>
  <si>
    <t>2310</t>
  </si>
  <si>
    <t>851</t>
  </si>
  <si>
    <t>2320</t>
  </si>
  <si>
    <t>852</t>
  </si>
  <si>
    <t>853</t>
  </si>
  <si>
    <t>2330</t>
  </si>
  <si>
    <t>выплата стипендий, осуществление иных расходов на социальную поддержку</t>
  </si>
  <si>
    <t>обучающихся за счет средств стипендиального фонда</t>
  </si>
  <si>
    <t>уплата налогов, сборов и иных платежей, всего</t>
  </si>
  <si>
    <t>налог на имущество организаций и земельный налог</t>
  </si>
  <si>
    <t>иные налоги (включаемые в состав расходов) в бюджеты бюджетной системы</t>
  </si>
  <si>
    <t>Российской Федерации, а также государственная пошлина</t>
  </si>
  <si>
    <t>уплата штрафов (в том числе административных), пеней, иных платежей</t>
  </si>
  <si>
    <t>2400</t>
  </si>
  <si>
    <t>2410</t>
  </si>
  <si>
    <t>810</t>
  </si>
  <si>
    <t>862</t>
  </si>
  <si>
    <t>2420</t>
  </si>
  <si>
    <t>2430</t>
  </si>
  <si>
    <t>863</t>
  </si>
  <si>
    <t>безвозмездные перечисления организациям и физическим лицам, всего</t>
  </si>
  <si>
    <t>гранты, предоставляемые другим организациям и физическим лицам</t>
  </si>
  <si>
    <t>взносы в международные организации</t>
  </si>
  <si>
    <t>иностранных государств и международными организациями</t>
  </si>
  <si>
    <t>2500</t>
  </si>
  <si>
    <t>2520</t>
  </si>
  <si>
    <t>831</t>
  </si>
  <si>
    <t>исполнение судебных актов Российской Федерации и мировых соглашений</t>
  </si>
  <si>
    <t>по возмещению вреда, причиненного в результате деятельности учреждения</t>
  </si>
  <si>
    <t>прочие выплаты (кроме выплат на закупку товаров, работ, услуг)</t>
  </si>
  <si>
    <t>2600</t>
  </si>
  <si>
    <t>2610</t>
  </si>
  <si>
    <t>241</t>
  </si>
  <si>
    <t>26200</t>
  </si>
  <si>
    <t>2630</t>
  </si>
  <si>
    <t>243</t>
  </si>
  <si>
    <t>закупку товаров, работ, услуг в целях капитального ремонта государственного</t>
  </si>
  <si>
    <t>2640</t>
  </si>
  <si>
    <t>244</t>
  </si>
  <si>
    <t>2650</t>
  </si>
  <si>
    <t>400</t>
  </si>
  <si>
    <t>406</t>
  </si>
  <si>
    <t>407</t>
  </si>
  <si>
    <t>строительство (реконструкция) объектов недвижимого имущества</t>
  </si>
  <si>
    <t>приобретение объектов недвижимого имущества государственными</t>
  </si>
  <si>
    <t>3000</t>
  </si>
  <si>
    <t>100</t>
  </si>
  <si>
    <t>3010</t>
  </si>
  <si>
    <t>3020</t>
  </si>
  <si>
    <t>3030</t>
  </si>
  <si>
    <t>4000</t>
  </si>
  <si>
    <t>4010</t>
  </si>
  <si>
    <t>610</t>
  </si>
  <si>
    <t>возврат в бюджет средств субсидии</t>
  </si>
  <si>
    <t>субсидии на финансовое обеспечение выполнения государственного</t>
  </si>
  <si>
    <t>субсидии на финансовое обеспечение выполнения государственного задания</t>
  </si>
  <si>
    <t>страхования</t>
  </si>
  <si>
    <t>за счет средств бюджета Федерального фонда обязательного медицинского</t>
  </si>
  <si>
    <t>увеличение остатков денежных средств за счет возврата дебиторской</t>
  </si>
  <si>
    <t>задолженности прошлых лет</t>
  </si>
  <si>
    <t>иные выплаты, за исключением фонда оплаты труда учреждения,</t>
  </si>
  <si>
    <t>для выполнения отдельных полномочий</t>
  </si>
  <si>
    <t>взносы по обязательному социальному страхованию на выплаты по оплате</t>
  </si>
  <si>
    <t>труда работников и иные выплаты работникам учреждений, всего</t>
  </si>
  <si>
    <t>денежное довольствие военнослужащих и сотрудников, имеющих</t>
  </si>
  <si>
    <t>специальные звания</t>
  </si>
  <si>
    <t>иные выплаты военнослужащим и сотрудникам, имеющим</t>
  </si>
  <si>
    <t>страховые взносы на обязательное социальное страхование в части выплат</t>
  </si>
  <si>
    <t>персоналу, подлежащих обложению страховыми взносами</t>
  </si>
  <si>
    <t>социальных выплат</t>
  </si>
  <si>
    <t>социальные выплаты гражданам, кроме публичных нормативных</t>
  </si>
  <si>
    <t>на премирование физических лиц за достижения в области культуры,</t>
  </si>
  <si>
    <t>искусства, образования, науки и техники, а также на предоставление грантов</t>
  </si>
  <si>
    <t>собственности, всего</t>
  </si>
  <si>
    <t>капитальные вложения в объекты государственной (муниципальной)</t>
  </si>
  <si>
    <t>№</t>
  </si>
  <si>
    <t>п/п</t>
  </si>
  <si>
    <t>строк</t>
  </si>
  <si>
    <t>26000</t>
  </si>
  <si>
    <t>Год</t>
  </si>
  <si>
    <t>начала</t>
  </si>
  <si>
    <t>закупки</t>
  </si>
  <si>
    <t>(текущий</t>
  </si>
  <si>
    <t>финансовый</t>
  </si>
  <si>
    <t>(первый год</t>
  </si>
  <si>
    <t>год)</t>
  </si>
  <si>
    <t>периода)</t>
  </si>
  <si>
    <t>(второй год</t>
  </si>
  <si>
    <t>1</t>
  </si>
  <si>
    <t>1.2.</t>
  </si>
  <si>
    <t>1.1.</t>
  </si>
  <si>
    <t>26100</t>
  </si>
  <si>
    <t>1.3.</t>
  </si>
  <si>
    <t>1.4.</t>
  </si>
  <si>
    <t>26300</t>
  </si>
  <si>
    <t>26400</t>
  </si>
  <si>
    <t>1.4.1.</t>
  </si>
  <si>
    <t>26410</t>
  </si>
  <si>
    <t>1.4.1.1.</t>
  </si>
  <si>
    <t>26411</t>
  </si>
  <si>
    <t>1.4.1.2.</t>
  </si>
  <si>
    <t>26412</t>
  </si>
  <si>
    <t>за счет субсидий, предоставляемых на финансовое обеспечение выполнения</t>
  </si>
  <si>
    <t>государственного (муниципального) задания</t>
  </si>
  <si>
    <t>в соответствии с Федеральным законом № 44-ФЗ</t>
  </si>
  <si>
    <t>по контрактам (договорам), заключенным до начала текущего финансового года без</t>
  </si>
  <si>
    <t>применения норм Федерального закона от 5 апреля 2013 г. № 44-ФЗ «О контрактной</t>
  </si>
  <si>
    <t>системе в сфере закупок товаров, работ, услуг для обеспечения государственных</t>
  </si>
  <si>
    <t>и муниципальных нужд» (Собрание законодательства Российской Федерации, 2013,</t>
  </si>
  <si>
    <t>№ 14, ст. 1652; 2018, № 32, ст. 5104) (далее — Федеральный закон № 44-ФЗ) и Феде-</t>
  </si>
  <si>
    <t>рального закона от 18 июля 2011 г. № 223-ФЗ «О закупках товаров, работ, услуг отдель-</t>
  </si>
  <si>
    <t>ными видами юридических лиц» (Собрание законодательства Российской Федерации,</t>
  </si>
  <si>
    <t>по контрактам (договорам), планируемым к заключению в соответствующем</t>
  </si>
  <si>
    <t>финансовом году без применения норм Федерального закона № 44-ФЗ</t>
  </si>
  <si>
    <t>1.4.2.</t>
  </si>
  <si>
    <t>26420</t>
  </si>
  <si>
    <t>1.4.2.1.</t>
  </si>
  <si>
    <t>1.4.2.2.</t>
  </si>
  <si>
    <t>26421</t>
  </si>
  <si>
    <t>26422</t>
  </si>
  <si>
    <t>26430</t>
  </si>
  <si>
    <t>1.4.4.</t>
  </si>
  <si>
    <t>1.4.3.</t>
  </si>
  <si>
    <t>26440</t>
  </si>
  <si>
    <t>1.4.4.1.</t>
  </si>
  <si>
    <t>1.4.4.2.</t>
  </si>
  <si>
    <t>26441</t>
  </si>
  <si>
    <t>26442</t>
  </si>
  <si>
    <t>1.4.5.</t>
  </si>
  <si>
    <t>26450</t>
  </si>
  <si>
    <t>за счет субсидий, предоставляемых в соответствии с абзацем вторым</t>
  </si>
  <si>
    <t>пункта 1 статьи 78.1 Бюджетного кодекса Российской Федерации</t>
  </si>
  <si>
    <t>за счет средств обязательного медицинского страхования</t>
  </si>
  <si>
    <t>за счет прочих источников финансового обеспечения</t>
  </si>
  <si>
    <t>1.4.5.1.</t>
  </si>
  <si>
    <t>1.4.5.2.</t>
  </si>
  <si>
    <t>в соответствии с Федеральным законом № 223-ФЗ</t>
  </si>
  <si>
    <t>26451</t>
  </si>
  <si>
    <t>26452</t>
  </si>
  <si>
    <t>26500</t>
  </si>
  <si>
    <t>3.</t>
  </si>
  <si>
    <t>2.</t>
  </si>
  <si>
    <t>26510</t>
  </si>
  <si>
    <t>в том числе по году начала закупки:</t>
  </si>
  <si>
    <t>26600</t>
  </si>
  <si>
    <t>26610</t>
  </si>
  <si>
    <t>Руководитель учреждения</t>
  </si>
  <si>
    <t>(уполномоченное лицо учреждения)</t>
  </si>
  <si>
    <t>Итого по контрактам, планируемым к заключению в соответствующем финансовом году</t>
  </si>
  <si>
    <t>Итого по договорам, планируемым к заключению в соответствующем финансовом году</t>
  </si>
  <si>
    <t>в соответствии с Федеральным законом № 223-ФЗ, по соответствующему году закупки</t>
  </si>
  <si>
    <t>Исполнитель</t>
  </si>
  <si>
    <t>(фамилия, инициалы)</t>
  </si>
  <si>
    <t>СОГЛАСОВАНО</t>
  </si>
  <si>
    <t>г. и плановый период 20</t>
  </si>
  <si>
    <t>1200</t>
  </si>
  <si>
    <t>с целью поддержки проектов в области науки, культуры и искусства</t>
  </si>
  <si>
    <t>Коды</t>
  </si>
  <si>
    <t>(телефон)</t>
  </si>
  <si>
    <t>1410</t>
  </si>
  <si>
    <t>1420</t>
  </si>
  <si>
    <t>133</t>
  </si>
  <si>
    <t>расходы на выплаты военнослужащим и сотрудникам, имеющим специальные</t>
  </si>
  <si>
    <t>звания, зависящие от размера денежного довольствия</t>
  </si>
  <si>
    <t>2180</t>
  </si>
  <si>
    <t>2181</t>
  </si>
  <si>
    <t>иные выплаты населению</t>
  </si>
  <si>
    <t>гранты, предоставляемые бюджетным учреждениям</t>
  </si>
  <si>
    <t>613</t>
  </si>
  <si>
    <t>гранты, предоставляемые автономным учреждениям</t>
  </si>
  <si>
    <t>623</t>
  </si>
  <si>
    <t>гранты, предоставляемые иным некоммерческим организациям (за исключением</t>
  </si>
  <si>
    <t>бюджетных и автономных учреждений)</t>
  </si>
  <si>
    <t>634</t>
  </si>
  <si>
    <t>2440</t>
  </si>
  <si>
    <t>2450</t>
  </si>
  <si>
    <t xml:space="preserve">платежи в целях обеспечения реализации соглашений с правительствами </t>
  </si>
  <si>
    <t>2460</t>
  </si>
  <si>
    <t>4.1</t>
  </si>
  <si>
    <t xml:space="preserve">финансовом году с учетом требований Федерального закона № 44-ФЗ и </t>
  </si>
  <si>
    <t>1.3.1.</t>
  </si>
  <si>
    <t>26310</t>
  </si>
  <si>
    <t>26310.1</t>
  </si>
  <si>
    <t>26320</t>
  </si>
  <si>
    <t>1.3.2.</t>
  </si>
  <si>
    <t>26421.1</t>
  </si>
  <si>
    <t>26430.1</t>
  </si>
  <si>
    <t>26451.1</t>
  </si>
  <si>
    <t>по контрактам (договорам), заключенным до начала текущего финансового года</t>
  </si>
  <si>
    <t>закупку научно-исследовательских, опытно-конструкторских</t>
  </si>
  <si>
    <t>и технологических работ</t>
  </si>
  <si>
    <t>246</t>
  </si>
  <si>
    <t>закупку товаров, работ, услуг в целях создания, развития, эксплуатации</t>
  </si>
  <si>
    <t>и вывода из эксплуатации государственных информационных систем</t>
  </si>
  <si>
    <t>2660</t>
  </si>
  <si>
    <t>247</t>
  </si>
  <si>
    <t>закупку энергетических ресурсов</t>
  </si>
  <si>
    <t>2700</t>
  </si>
  <si>
    <t>2710</t>
  </si>
  <si>
    <t>2720</t>
  </si>
  <si>
    <t>Расходы, всего</t>
  </si>
  <si>
    <t>4.2</t>
  </si>
  <si>
    <t>Код по бюд-</t>
  </si>
  <si>
    <t>сификации</t>
  </si>
  <si>
    <t>жетной клас-</t>
  </si>
  <si>
    <t>(наименование должности уполномоченного лица органа-учредителя)</t>
  </si>
  <si>
    <t>годов) &lt;1&gt;</t>
  </si>
  <si>
    <t xml:space="preserve"> г.&lt;2&gt;</t>
  </si>
  <si>
    <t>Федерации</t>
  </si>
  <si>
    <t>&lt;3&gt;</t>
  </si>
  <si>
    <t>код &lt;4&gt;</t>
  </si>
  <si>
    <t>Остаток средств на начало текущего финансового года &lt;5&gt;</t>
  </si>
  <si>
    <t>Остаток средств на конец текущего финансового года &lt;5&gt;</t>
  </si>
  <si>
    <t>Аналитический код &lt;4&gt;</t>
  </si>
  <si>
    <t>4.3</t>
  </si>
  <si>
    <t>прочие поступления, всего &lt;6&gt;</t>
  </si>
  <si>
    <t>расходы на закупку товаров, работ, услуг, всего &lt;7&gt;</t>
  </si>
  <si>
    <t>имущества</t>
  </si>
  <si>
    <t>создавшего учреждение</t>
  </si>
  <si>
    <t>задания за счет средств бюджета публично-правового образования,</t>
  </si>
  <si>
    <t>прочую закупку товаров, работ и услуг, всего</t>
  </si>
  <si>
    <t>из них: Услуги связи</t>
  </si>
  <si>
    <t>26401</t>
  </si>
  <si>
    <t>221</t>
  </si>
  <si>
    <t>Транспортные услуги</t>
  </si>
  <si>
    <t>26402</t>
  </si>
  <si>
    <t>222</t>
  </si>
  <si>
    <t>Коммунальные услуги</t>
  </si>
  <si>
    <t>26403</t>
  </si>
  <si>
    <t>223</t>
  </si>
  <si>
    <t>Арендная плата за пользование имуществом (за исключением земельных</t>
  </si>
  <si>
    <t>участков и других обособленных природных объектов)</t>
  </si>
  <si>
    <t>26404</t>
  </si>
  <si>
    <t>224</t>
  </si>
  <si>
    <t>Работы, услуги по содержанию имущества</t>
  </si>
  <si>
    <t>26405</t>
  </si>
  <si>
    <t>225</t>
  </si>
  <si>
    <t>Прочие работы, услуги</t>
  </si>
  <si>
    <t>26406</t>
  </si>
  <si>
    <t>226</t>
  </si>
  <si>
    <t>Страхование</t>
  </si>
  <si>
    <t>26407</t>
  </si>
  <si>
    <t>227</t>
  </si>
  <si>
    <t>Услуги, работы для целей капитальных вложений</t>
  </si>
  <si>
    <t>26408</t>
  </si>
  <si>
    <t>228</t>
  </si>
  <si>
    <t>26409</t>
  </si>
  <si>
    <t>229</t>
  </si>
  <si>
    <t>Арендная плата за пользование земельными участками и другими</t>
  </si>
  <si>
    <t>обособленными природными объектами</t>
  </si>
  <si>
    <t>Увеличение стоимости основных средств</t>
  </si>
  <si>
    <t>310</t>
  </si>
  <si>
    <t>Увеличение стоимости лекарственных препаратов и материалов,</t>
  </si>
  <si>
    <t>применяемых в медицинских целях</t>
  </si>
  <si>
    <t>341</t>
  </si>
  <si>
    <t>Увеличение стоимости продуктов питания</t>
  </si>
  <si>
    <t>342</t>
  </si>
  <si>
    <t>Увеличение стоимости горюче-смазочных материалов</t>
  </si>
  <si>
    <t>26413</t>
  </si>
  <si>
    <t>343</t>
  </si>
  <si>
    <t>Увеличение стоимости материалов</t>
  </si>
  <si>
    <t>26414</t>
  </si>
  <si>
    <t>344</t>
  </si>
  <si>
    <t>Увеличение стоимости мягкого инвентаря</t>
  </si>
  <si>
    <t>26415</t>
  </si>
  <si>
    <t>345</t>
  </si>
  <si>
    <t>Увеличение стоимости прочих оборотных запасов (материалов)</t>
  </si>
  <si>
    <t>26416</t>
  </si>
  <si>
    <t>346</t>
  </si>
  <si>
    <t>Увеличение стоимости материальных запасов для целей капитальных вложений</t>
  </si>
  <si>
    <t>26417</t>
  </si>
  <si>
    <t>347</t>
  </si>
  <si>
    <t>Увеличение стоимости прочих материальных запасов однократного применения</t>
  </si>
  <si>
    <t>26418</t>
  </si>
  <si>
    <t>349</t>
  </si>
  <si>
    <t>Увеличение стоимости неисключительных прав на результаты интеллектуальной</t>
  </si>
  <si>
    <t>деятельности с неопределенным сроком полезного использования</t>
  </si>
  <si>
    <t>26419</t>
  </si>
  <si>
    <t>352</t>
  </si>
  <si>
    <t>деятельности с определенным сроком полезного использования</t>
  </si>
  <si>
    <t>353</t>
  </si>
  <si>
    <t>Увеличение стоимости нематериальных активов</t>
  </si>
  <si>
    <t>учреждениями</t>
  </si>
  <si>
    <t>государственными учреждениями</t>
  </si>
  <si>
    <t>Выплаты, уменьшающие доход, всего &lt;8&gt;</t>
  </si>
  <si>
    <t>налог на прибыль &lt;8&gt;</t>
  </si>
  <si>
    <t>налог на добавленную стоимость &lt;8&gt;</t>
  </si>
  <si>
    <t>прочие налоги, уменьшающие доход &lt;8&gt;</t>
  </si>
  <si>
    <t>Прочие выплаты, всего &lt;9&gt;</t>
  </si>
  <si>
    <t>&lt;1&gt; В случае утверждения закона (решения) о бюджете на текущий финансовый год и плановый период.</t>
  </si>
  <si>
    <t>&lt;2&gt; Указывается дата подписания Плана, а в случае утверждения Плана уполномоченным лицом учреждения - дата утверждения Плана.</t>
  </si>
  <si>
    <t>&lt;3&gt; В графе 3 отражаются:</t>
  </si>
  <si>
    <t>по строкам 1100 – 1900 – коды аналитической группы подвида доходов бюджетов классификации доходов бюджетов;</t>
  </si>
  <si>
    <t>по строкам 1980 – 1990 – коды аналитической группы вида источников финансирования дефицитов бюджетов классификации источников финансирования дефицитов бюджетов;</t>
  </si>
  <si>
    <t>по строкам 2000 – 2720 – коды видов расходов бюджетов классификации расходов бюджетов;</t>
  </si>
  <si>
    <t>по строкам 3000 – 3030 – коды аналитической группы подвида доходов бюджетов  классификации  доходов  бюджетов,  по  которым планируется уплата налогов,  уменьшающих  доход  (в  том  числе  налог  на  прибыль,  налог на добавленную  стоимость, единый налог на вмененный доход для отдельных видов деятельности);</t>
  </si>
  <si>
    <t>по строкам 4000 – 4040 – коды аналитической группы вида источников финансирования дефицитов бюджетов классификации источников финансирования дефицитов бюджетов.</t>
  </si>
  <si>
    <t>&lt;4&gt; В графе 4  указываются:</t>
  </si>
  <si>
    <t>4.1 – коды целевых статей расходов.</t>
  </si>
  <si>
    <t>Графа заполняется, если учреждению предоставлена субсидия на иные цели, субсидия на осуществление капитальных вложений или грант в форме субсидии в соответствии с абзацем первым пункта 4 статьи 78.1 Бюджетного кодекса Российской
Федерации в целях достижения результатов федерального проекта, в том числе входящего в состав соответствующего национального проекта (программы), определенного Указом Президента Российской Федерации от 7 мая 2018 г. № 204 "О
национальных идеях и стратегических задачах развития Российской Федерации на период до 2024 года", или регионального проекта, обеспечивающего достижение целей, показателей и результатов федерального проекта.;</t>
  </si>
  <si>
    <t>4.2 - коды иных аналитических показателей;</t>
  </si>
  <si>
    <t>4.3 – коды вида финансового обеспечения.</t>
  </si>
  <si>
    <t>&lt;5&gt;  По  строкам  0001  и  0002  указываются планируемые суммы остатков средств  на  начало и на конец планируемого года, если указанные показатели по   решению  органа,  осуществляющего  функции  и  полномочия  учредителя, планируются   на   этапе   формирования   проекта  Плана  либо  указываются фактические  остатки  средств  при  внесении  изменений в утвержденный План после завершения отчетного финансового года.</t>
  </si>
  <si>
    <t>&lt;6&gt;   Показатели прочих поступлений включают в себя в том числе показатели увеличения денежных средств за счет возврата дебиторской задолженности прошлых лет, включая возврат предоставленных займов (микрозаймов), а также за счет возврата средств, размещенных на банковских депозитах. При формировании Плана (проекта Плана) обособленному(ым) подразделению(ям) показатель   прочих   поступлений включает показатель поступлений в рамках расчетов между головным учреждением и обособленным подразделением.</t>
  </si>
  <si>
    <t>&lt;7&gt;  Показатели  выплат  по  расходам на закупки товаров, работ, услуг, отраженные  в строке 2600 Раздела 1 «Поступления и выплаты» Плана, подлежат детализации  в  Разделе  2 «Сведения по выплатам на закупку товаров, работ, услуг» Плана.</t>
  </si>
  <si>
    <t>&lt;8&gt; Показатель отражается со знаком «минус».</t>
  </si>
  <si>
    <t>&lt;9&gt; Показатели прочих выплат включают в себя в том числе показатели уменьшения   денежных   средств   за   счет   возврата   средств субсидий, предоставленных до начала текущего финансового года, предоставления займов (микрозаймов), размещения автономными учреждениями денежных средств на банковских    депозитах.    При    формировании   Плана (проекта   Плана) обособленному(ым) подразделению(ям) показатель прочих выплат включает показатель поступлений в рамках расчетов между головным учреждением и обособленным подразделением.</t>
  </si>
  <si>
    <t>Раздел 2. Сведения по выплатам на закупки товаров, работ, услуг &lt;10&gt;</t>
  </si>
  <si>
    <r>
      <t>Федерации</t>
    </r>
    <r>
      <rPr>
        <vertAlign val="superscript"/>
        <sz val="9"/>
        <rFont val="Times New Roman"/>
        <family val="1"/>
        <charset val="204"/>
      </rPr>
      <t>&lt;10.1&gt;</t>
    </r>
  </si>
  <si>
    <t>Выплаты на закупку товаров, работ, услуг, всего &lt;11&gt;</t>
  </si>
  <si>
    <t>2011, № 30, ст.4571; 2018, № 32, ст.5135) (далее - Федеральный закон № 223-ФЗ)&lt;12&gt;</t>
  </si>
  <si>
    <t>и Федерального закона № 223-ФЗ &lt;12&gt;</t>
  </si>
  <si>
    <t>с учетом требований Федерального закона № 44-ФЗ и Федерального закона № 223-ФЗ &lt;13&gt;</t>
  </si>
  <si>
    <r>
      <t>из них</t>
    </r>
    <r>
      <rPr>
        <sz val="9"/>
        <rFont val="Times New Roman"/>
        <family val="1"/>
        <charset val="204"/>
      </rPr>
      <t>:</t>
    </r>
  </si>
  <si>
    <t>Федерального закона № 223-ФЗ &lt;13&gt;</t>
  </si>
  <si>
    <t>в соответствии с Федеральным законом № 223-ФЗ &lt;14&gt;</t>
  </si>
  <si>
    <t>из них &lt;10.1&gt;:</t>
  </si>
  <si>
    <t>за счет субсидий, предоставляемых на осуществление капитальных вложений&lt;15&gt;</t>
  </si>
  <si>
    <t>в соответствии с Федеральным законом № 44-ФЗ, по соответствующему году закупки &lt;16&gt;</t>
  </si>
  <si>
    <t>&lt;10&gt; В Разделе 2 «Сведения по выплатам на закупку товаров, работ, услуг» Плана детализируются показатели выплат по расходам на закупку товаров, работ, услуг, отраженные по соответствующим строкам Раздела 1 «Поступления и выплаты» Плана.</t>
  </si>
  <si>
    <t>&lt;10.1&gt; В случаях, если учреждению предоставляются субсидия на иные цели, субсидия на осуществление капитальных вложений или грант в форме субсидии в соответствии с абзацем первым пункта 4 статьи 78.1 Бюджетного кодекса Российской Федерации в целях достижения результатов федерального проекта, в том числе входящего в состав соответствующего национального проекта (программы), определенного Указом Президента Российской Федерации от 7 мая 2018 г. N 204 "О национальных целях и стратегических задачах развития Российской Федерации на период до 2024 года", или регионального проекта, обеспечивающего достижение целей, показателей и результатов федерального проекта (далее - региональный проект), показатели строк 26310, 26421, 26430 и 26451 Раздела 2 "Сведения по выплатам на закупку товаров, работ, услуг" детализируются по коду целевой статьи (8-17 разряды кода классификации расходов бюджетов, при этом в рамках реализации регионального проекта в 8 - 10 разрядах могут указываться нули).</t>
  </si>
  <si>
    <t>Указываются коды целевых статей, содержащие:</t>
  </si>
  <si>
    <t>в 1-3 разрядах кода целевой статьи расходов – нули;</t>
  </si>
  <si>
    <t>в 4-5 разрядах кода целевой статьи расходов – коды основного мероприятия целевой статьи расходов бюджетов бюджетной системы Российской Федерации на реализацию федерального (регионального) проекта;</t>
  </si>
  <si>
    <t>в 6-10 разрядах кода целевой статьи расходов – в коде направления расходов указываются нули.</t>
  </si>
  <si>
    <t>&lt;11&gt; Плановые показатели выплат на закупку товаров, работ, услуг по строке 26000 Раздела 2 «Сведения по выплатам на закупку товаров, работ, услуг» Плана распределяются на выплаты по контрактам (договорам), заключенным (планируемым к заключению) в соответствии с гражданским законодательством (строки 26100 и 26200), а также по контрактам (договорам), заключаемым в соответствии с требованиями законодательства Российской Федерации и иных нормативных правовых актов о контрактной системе в сфере закупок товаров, работ, услуг для обеспечения государственных нужд, с детализацией указанных выплат по контрактам (договорам), заключенным до начала текущего финансового года (строка 26300) и планируемым к заключению в соответствующем финансовом году (строка 26400).</t>
  </si>
  <si>
    <t>&lt;12&gt; Указывается сумма договоров (контрактов) о закупках товаров, работ, услуг, заключенных без учета требований Федерального закона № 44-ФЗ и Федерального закона № 223-ФЗ, в случаях, предусмотренных указанными федеральными законами.</t>
  </si>
  <si>
    <t>&lt;13&gt; Указывается сумма закупок товаров, работ, услуг, осуществляемых в соответствии с Федеральным законом № 44-ФЗ и Федеральным законом № 223-ФЗ.</t>
  </si>
  <si>
    <t>&lt;14&gt; Государственным бюджетным учреждением показатель не формируется.</t>
  </si>
  <si>
    <t>&lt;15&gt; Указывается сумма закупок товаров, работ, услуг, осуществляемых в соответствии с Федеральным законом № 44-ФЗ.</t>
  </si>
  <si>
    <t>&lt;16&gt; Плановые показатели выплат на закупку товаров, работ, услуг по строке 26500 государственного бюджетного учреждения должен быть не менее суммы показателей строк 26410, 26420, 26430, 26440 по соответствующей графе, государственного автономного учреждения - не менее показателя строки 26430 по соответствующей графе.</t>
  </si>
  <si>
    <t>4</t>
  </si>
  <si>
    <t>2</t>
  </si>
  <si>
    <t>5</t>
  </si>
  <si>
    <t xml:space="preserve">    доходы от оказания услуг, работ, компенсации затрат учреждений, всего</t>
  </si>
  <si>
    <t>12001</t>
  </si>
  <si>
    <t>152</t>
  </si>
  <si>
    <t>010027019</t>
  </si>
  <si>
    <t>010027020</t>
  </si>
  <si>
    <t>010027450</t>
  </si>
  <si>
    <t xml:space="preserve">   безвозмездные денежные поступления, всего</t>
  </si>
  <si>
    <t xml:space="preserve">        целевые субсидии</t>
  </si>
  <si>
    <t xml:space="preserve">    безвозмездные денежные поступления</t>
  </si>
  <si>
    <t>211</t>
  </si>
  <si>
    <t>213</t>
  </si>
  <si>
    <t>214</t>
  </si>
  <si>
    <t>212</t>
  </si>
  <si>
    <t>291</t>
  </si>
  <si>
    <t>-</t>
  </si>
  <si>
    <t>21201</t>
  </si>
  <si>
    <t>21202</t>
  </si>
  <si>
    <t>21203</t>
  </si>
  <si>
    <t>прочие несоциальные выплаты персоналу в натуральной форме</t>
  </si>
  <si>
    <t>прочие несоциальные выплаты персоналу в денежной форме</t>
  </si>
  <si>
    <t>прочие работы, услуги</t>
  </si>
  <si>
    <t xml:space="preserve">   доходы от оказания платных услуг (работ)</t>
  </si>
  <si>
    <t>на 2022 г.</t>
  </si>
  <si>
    <t>на 2023 г.</t>
  </si>
  <si>
    <t>на 2024 г.</t>
  </si>
  <si>
    <t>22</t>
  </si>
  <si>
    <t>23</t>
  </si>
  <si>
    <t>24</t>
  </si>
  <si>
    <t>Количество штатных единиц</t>
  </si>
  <si>
    <t>Итого</t>
  </si>
  <si>
    <t>Фонд оплаты труда</t>
  </si>
  <si>
    <t>Контрагент</t>
  </si>
  <si>
    <t>Цена</t>
  </si>
  <si>
    <t>Количество</t>
  </si>
  <si>
    <t>января</t>
  </si>
  <si>
    <t>298301001</t>
  </si>
  <si>
    <t>иные</t>
  </si>
  <si>
    <t>Госзадание</t>
  </si>
  <si>
    <t>Внебюджет</t>
  </si>
  <si>
    <t>Гранты</t>
  </si>
  <si>
    <t>ВСЕГО 5</t>
  </si>
  <si>
    <t>ВСЕГО Гранты</t>
  </si>
  <si>
    <t>ВСЕГО 2</t>
  </si>
  <si>
    <t>ВСЕГО 4</t>
  </si>
  <si>
    <t>Доход от штрафов</t>
  </si>
  <si>
    <t>010027С47</t>
  </si>
  <si>
    <t>010027459</t>
  </si>
  <si>
    <t>010027С56</t>
  </si>
  <si>
    <t>010027029</t>
  </si>
  <si>
    <t>010027451</t>
  </si>
  <si>
    <t>010025303</t>
  </si>
  <si>
    <t>01002R304</t>
  </si>
  <si>
    <t>010027016</t>
  </si>
  <si>
    <t>010027013</t>
  </si>
  <si>
    <t>010027A06</t>
  </si>
  <si>
    <t>010027463</t>
  </si>
  <si>
    <t>010027033</t>
  </si>
  <si>
    <t>010025169</t>
  </si>
  <si>
    <t>010025117</t>
  </si>
  <si>
    <t>010025097</t>
  </si>
  <si>
    <t>10</t>
  </si>
  <si>
    <t>10.01.2022</t>
  </si>
  <si>
    <t>Департамент образования культуры и спорта Ненецкого автономного округа</t>
  </si>
  <si>
    <t>2022 год</t>
  </si>
  <si>
    <t>Аренда имущества</t>
  </si>
  <si>
    <t>Земельный налог</t>
  </si>
  <si>
    <t>№ п/п</t>
  </si>
  <si>
    <t>Интернет РОСТЕЛЕКОМ</t>
  </si>
  <si>
    <t>Проект 2022 год</t>
  </si>
  <si>
    <t>Проект 2023 год</t>
  </si>
  <si>
    <t>Проект 2024 год</t>
  </si>
  <si>
    <t>Наименование объекта (имущества)</t>
  </si>
  <si>
    <r>
      <rPr>
        <b/>
        <sz val="11"/>
        <color theme="1"/>
        <rFont val="Times New Roman"/>
        <family val="1"/>
        <charset val="204"/>
      </rPr>
      <t>КОСГУ 224</t>
    </r>
    <r>
      <rPr>
        <sz val="11"/>
        <color theme="1"/>
        <rFont val="Times New Roman"/>
        <family val="1"/>
        <charset val="204"/>
      </rPr>
      <t xml:space="preserve"> </t>
    </r>
  </si>
  <si>
    <t>Незаполняем</t>
  </si>
  <si>
    <t>Техническое обслуживание внутренних систем  теплоснабжения, канализации, водоснабжения и приборов учета</t>
  </si>
  <si>
    <t>Техническое обслуживание сети видеонаблюдения</t>
  </si>
  <si>
    <t>Обслуживание оргтехники</t>
  </si>
  <si>
    <t>Заправка картриджей</t>
  </si>
  <si>
    <t>Косметический ремонт</t>
  </si>
  <si>
    <t>Повышение квалификации</t>
  </si>
  <si>
    <t xml:space="preserve">Обоснования (расчеты) плановых показателей по поступлениям доходов от оказания платных услуг, 
компенсаций затрат по коду аналитической группы подвида доходов бюджетов
130 «Доходы от оказания платных услуг (работ), компенсаций затрат»
</t>
  </si>
  <si>
    <t>1. Расчет плановых показателей поступлений доходов от оказания платных услуг (работ), компенсаций затрат учреждений</t>
  </si>
  <si>
    <t xml:space="preserve">Код 
строки
</t>
  </si>
  <si>
    <t>Сумма, руб.</t>
  </si>
  <si>
    <t>Задолженность по доходам (дебиторская задолженность по доходам) на начало года</t>
  </si>
  <si>
    <t>0100</t>
  </si>
  <si>
    <t>Полученные предварительные платежи (авансы) по контрактам (договорам) (кредиторская задолженность по доходам) на начало года</t>
  </si>
  <si>
    <t>0200</t>
  </si>
  <si>
    <t>Доходы от оказания услуг, выполнения работ, компенсация затрат учреждения</t>
  </si>
  <si>
    <t>0300</t>
  </si>
  <si>
    <t>Задолженность по доходам (дебиторская задолженность по доходам) на конец года</t>
  </si>
  <si>
    <t>0400</t>
  </si>
  <si>
    <t>Полученные предварительные платежи (авансы) по контрактам (договорам) (кредиторская задолженность по доходам) на конец года</t>
  </si>
  <si>
    <t>0500</t>
  </si>
  <si>
    <t>Планируемые поступления доходов от оказания услуг, компенсации затрат учреждения (с. 0300 + с.0100 - с.0200 - с. 0400 + с. 0500)</t>
  </si>
  <si>
    <t>0600</t>
  </si>
  <si>
    <t>1.1. Расчет доходов от оказания услуг, выполнения работ, компенсация затрат учреждения</t>
  </si>
  <si>
    <t>Объем доходов</t>
  </si>
  <si>
    <t>Доход в виде платы за оказание услуг (выполнение работ) в рамках установленного государственного задания</t>
  </si>
  <si>
    <t>Доход от оказания услуг, выполнения работ, реализации готовой продукции сверх установленного государственного задания</t>
  </si>
  <si>
    <t>Доход от оказания услуг в рамках обязательного медицинского страхования</t>
  </si>
  <si>
    <t>Доход от оказания медицинских услуг, предоставляемых женщинам в период беременности, женщинам и новорожденным в период родов и в послеродовой период</t>
  </si>
  <si>
    <t>Плановые поступления от возмещения расходов по решению судов (возмещения судебных издержек)</t>
  </si>
  <si>
    <t>Плановые поступления в виде прочих поступлений от компенсации затрат бюджетных и автономных учреждений</t>
  </si>
  <si>
    <t>Плановые поступления в порядке возмещения расходов, понесенных в связи с эксплуатацией имущества, находящегося в оперативном управлении бюджетных и автономных учреждений</t>
  </si>
  <si>
    <t>0700</t>
  </si>
  <si>
    <t>Плановые поступления от платы за предоставление информации из государственных источников (реестров)</t>
  </si>
  <si>
    <t>0800</t>
  </si>
  <si>
    <t>0900</t>
  </si>
  <si>
    <t>1.1.1.  Расчет доходов от оказания услуг, выполнения работ, реализации готовой продукции сверх установленного государственного задания</t>
  </si>
  <si>
    <t>Наименование 
услуги (работы)</t>
  </si>
  <si>
    <t>Код 
строки</t>
  </si>
  <si>
    <t>Плата (тариф) за единицу услуги (работы), руб.</t>
  </si>
  <si>
    <t xml:space="preserve">Планируемый объем оказания услуг 
(выполнения работ)
</t>
  </si>
  <si>
    <t>Общий объем планируемых поступлений, руб.</t>
  </si>
  <si>
    <t>9000</t>
  </si>
  <si>
    <t>1.1.2. Расчет плановых поступлений в виде прочих поступлений от компенсации затрат бюджетных и автономных учреждений</t>
  </si>
  <si>
    <t>Субсидии на финансовое обеспечение выполнения государственного задания</t>
  </si>
  <si>
    <t xml:space="preserve">Обоснования (расчеты) плановых показателей безвозмездных денежных поступлений
по коду аналитической группы подвида доходов бюджетов
150  «Безвозмездные денежные поступления»
</t>
  </si>
  <si>
    <t>2. Расчет объема безвозмездных денежных поступлений</t>
  </si>
  <si>
    <t>Задолженность контрагентов по доходам (дебиторская задолженность по доходам) на начало года</t>
  </si>
  <si>
    <t>Кредиторская задолженность по доходам от безвозмездных денежных поступлений на начало года</t>
  </si>
  <si>
    <t>Доходы от безвозмездных денежных поступлений</t>
  </si>
  <si>
    <t>Задолженность контрагентов по доходам (дебиторская задолженность по доходам) на конец года</t>
  </si>
  <si>
    <t>Кредиторская задолженность по доходам от безвозмездных денежных поступлений на конец года</t>
  </si>
  <si>
    <t>Всего</t>
  </si>
  <si>
    <t xml:space="preserve">2.1. Расчет доходов от безвозмездных денежных поступлений
</t>
  </si>
  <si>
    <t>Трансферты, предоставленные наднациональными организациями и правительствами иностранных государств, международными финансовыми организациями</t>
  </si>
  <si>
    <t>Гранты в форме субсидий из федерального бюджета</t>
  </si>
  <si>
    <t>Гранты в форме субсидий из бюджетов субъектов Российской Федерации и местных бюджетов</t>
  </si>
  <si>
    <t>Гранты, за исключением грантов в виде субсидий</t>
  </si>
  <si>
    <t>Пожертвования</t>
  </si>
  <si>
    <t>Прочие безвозмездные поступления</t>
  </si>
  <si>
    <t>Прочие доходы (субсидии на иные цели)</t>
  </si>
  <si>
    <t>2.2. Расчет плановых поступлений в виде прочих доходов</t>
  </si>
  <si>
    <t>Обоснования (расчеты) плановых показателей по уплате налогов, 
объектом налогообложения для которых являются доходы (прибыль) учреждения
по коду аналитической группы подвида доходов бюджетов
180  «Прочие неналоговые доходы»</t>
  </si>
  <si>
    <t xml:space="preserve">3. Расчет выплат на уплату налогов, объектом налогообложения для которых являются доходы (прибыль) учреждения
</t>
  </si>
  <si>
    <t>Излишне уплаченные (излишне взысканные) суммы налогов (дебиторская задолженность по налогам) на начало года</t>
  </si>
  <si>
    <t>Кредиторская задолженность по уплате налогов на начало года</t>
  </si>
  <si>
    <t>Налоги, объектом налогообложения для которых являются доходы (прибыль) учреждения</t>
  </si>
  <si>
    <t>Излишне уплаченные (излишне взысканные) суммы налогов (дебиторская задолженность по налогам) на конец года</t>
  </si>
  <si>
    <t>Кредиторская задолженность по уплате налогов на конец года</t>
  </si>
  <si>
    <t>Планируемые выплаты по налогам (с. 0300 + с.0100 - с.0200 - с. 0400 + с. 0500)</t>
  </si>
  <si>
    <t xml:space="preserve">3.1. Расчет доходов от безвозмездных денежных поступлений
</t>
  </si>
  <si>
    <t>Налог на прибыль</t>
  </si>
  <si>
    <t>Налог на добавленную стоимость</t>
  </si>
  <si>
    <t>Прочие налоги, уменьшающие доход</t>
  </si>
  <si>
    <t xml:space="preserve">Обоснования (расчеты) расходов на оплату труда 
по элементу вида расходов классификации расходов бюджетов 111 «Фонд оплаты труда учреждений»
</t>
  </si>
  <si>
    <t>4. Расчет плановых выплат на заработную плату</t>
  </si>
  <si>
    <t>Объем расходов</t>
  </si>
  <si>
    <t>Задолженность перед персоналом по оплате труда (кредиторская задолженность) на начало года</t>
  </si>
  <si>
    <t>Задолженность персонала по полученным авансам (дебиторская задолженность) на начало года</t>
  </si>
  <si>
    <t>Задолженность перед персоналом по оплате труда (кредиторская задолженность) на конец года</t>
  </si>
  <si>
    <t>Задолженность персонала по полученным авансам (дебиторская задолженность) на конец года</t>
  </si>
  <si>
    <t xml:space="preserve">Планируемые выплаты на оплату труда 
(с.0100 – с.0200 + с.0300 – с.0400 + с.0500)
</t>
  </si>
  <si>
    <t>4.1. Расчет расходов на оплату труда</t>
  </si>
  <si>
    <t>Источник финансового обеспечения Субсидия на выполнение государственного задания</t>
  </si>
  <si>
    <t>Расходы на выплату заработной платы, осуществляемые на основе договоров (контрактов) в соответствии с трудовым законодательством</t>
  </si>
  <si>
    <t>Пособия за первые три дня временной нетрудоспособности за счет средств работодателя, в случае заболевания работника или полученной им травмы (за исключением несчастных случаев на производстве и профессиональных заболеваний)</t>
  </si>
  <si>
    <t>Выплаты поощрительного, стимулирующего характера, в том числе вознаграждения по итогам работы за год, премии</t>
  </si>
  <si>
    <t>Материальная помощь</t>
  </si>
  <si>
    <t>Единовременное денежное поощрение, в том числе в связи с выходом на пенсию за выслугу лет</t>
  </si>
  <si>
    <t>Иные расходы, включаемые в фонд оплаты труда</t>
  </si>
  <si>
    <t xml:space="preserve">Обоснование (расчет) расходов на осуществление иных выплат персоналу, за исключением фонда оплаты труда
по элементу вида расходов классификации расходов бюджетов «112 Иные выплаты персоналу учреждений, 
за исключением фонда оплаты труда»
</t>
  </si>
  <si>
    <t>5. Расчет расходов на осуществление иных выплат персоналу, за исключением фонда оплаты труда</t>
  </si>
  <si>
    <t>Задолженность по обязательствам (кредиторская задолженность) на начало года</t>
  </si>
  <si>
    <t>Задолженность по полученным предварительным платежам (авансам) (дебиторская задолженность) на начало года</t>
  </si>
  <si>
    <t>Иные выплаты персоналу, за исключением фонда оплаты труда</t>
  </si>
  <si>
    <t>Задолженность по уплате страховых взносов (кредиторская задолженность) на конец года</t>
  </si>
  <si>
    <t>Сумма излишне уплаченных либо излишне взысканных страховых взносов (дебиторская задолженность) на конец года</t>
  </si>
  <si>
    <t xml:space="preserve">Планируемые выплаты на страховые взносы на обязательное социальное страхование 
(с.0100 – с.0200с.+ 0300 – с. 0400 + с. 0500)
</t>
  </si>
  <si>
    <t>5.1. Расчет объема расходов на осуществление иных выплат персоналу, за исключением фонда оплаты труда</t>
  </si>
  <si>
    <t>Компенсация работникам расходов по проезду к месту командировки и обратно</t>
  </si>
  <si>
    <t>Компенсация работникам расходов по найму жилого помещения в период командирования</t>
  </si>
  <si>
    <t xml:space="preserve">Выплата суточных при служебных командировках работникам организаций, финансируемых за счет средств окружного бюджета </t>
  </si>
  <si>
    <t>Иные выплаты персоналу, за исключением фонда оплаты труда, работающему в государственных учреждениях, расположенных в районах Крайнего Севера и приравненных к ним местностях</t>
  </si>
  <si>
    <t>Компенсация работникам расходов по проезду к месту командировки и обратно при командировании на территории иностранных государств</t>
  </si>
  <si>
    <t>Компенсация работникам расходов по найму жилого помещения в период командирования на территории иностранных государств</t>
  </si>
  <si>
    <t>Выплата суточных при служебных командировках работников на территории иностранных государств</t>
  </si>
  <si>
    <t>Расходы на оформление обязательной медицинской страховки при служебных командировках работников на территории иностранных государств</t>
  </si>
  <si>
    <t>Расходы на оформление заграничного паспорта, визы и других выездных документов при служебных командировках работников на территории иностранных государств</t>
  </si>
  <si>
    <t>Расходы на оплату сборов за право въезда, транзита и иных обязательных платежей и сборов при служебных командировках работников на территории иностранных государств</t>
  </si>
  <si>
    <t>Иные выплаты</t>
  </si>
  <si>
    <r>
      <t xml:space="preserve">5.1.1. Расчет компенсации работникам расходов по проезду к месту командировки и обратно
Источник финансового обеспечения </t>
    </r>
    <r>
      <rPr>
        <u/>
        <sz val="12"/>
        <rFont val="Times New Roman"/>
        <family val="1"/>
        <charset val="204"/>
      </rPr>
      <t>Субсидия на выполнение государственного задания</t>
    </r>
    <r>
      <rPr>
        <sz val="12"/>
        <rFont val="Times New Roman"/>
        <family val="1"/>
        <charset val="204"/>
      </rPr>
      <t xml:space="preserve">
</t>
    </r>
  </si>
  <si>
    <t xml:space="preserve">Средний размер выплаты 
на 1 сотрудника
</t>
  </si>
  <si>
    <t>Численность получателей выплаты, чел.</t>
  </si>
  <si>
    <t xml:space="preserve">Среднее
 количество 
выплат в год, ед.
</t>
  </si>
  <si>
    <t xml:space="preserve">Сумма
(гр.3 х гр.4 х гр.5)
</t>
  </si>
  <si>
    <t>3</t>
  </si>
  <si>
    <t>Компенсации работникам расходов по проезду к месту командировки и обратно, всего</t>
  </si>
  <si>
    <t>из них: административно-управленческий персонал</t>
  </si>
  <si>
    <t>0110</t>
  </si>
  <si>
    <t>из них: руководители</t>
  </si>
  <si>
    <t>0111</t>
  </si>
  <si>
    <r>
      <t xml:space="preserve">Источник финансового обеспечения </t>
    </r>
    <r>
      <rPr>
        <u/>
        <sz val="12"/>
        <rFont val="Times New Roman"/>
        <family val="1"/>
        <charset val="204"/>
      </rPr>
      <t>Средства, полученные от приносящей доход деятельности</t>
    </r>
    <r>
      <rPr>
        <sz val="12"/>
        <rFont val="Times New Roman"/>
        <family val="1"/>
        <charset val="204"/>
      </rPr>
      <t xml:space="preserve">
</t>
    </r>
  </si>
  <si>
    <r>
      <t xml:space="preserve">5.1.2.  Расчет компенсации работникам расходов по найму жилого помещения в период командирования
Источник финансового обеспечения </t>
    </r>
    <r>
      <rPr>
        <u/>
        <sz val="12"/>
        <rFont val="Times New Roman"/>
        <family val="1"/>
        <charset val="204"/>
      </rPr>
      <t>Субсидия на выполнение государственного задания</t>
    </r>
    <r>
      <rPr>
        <sz val="12"/>
        <rFont val="Times New Roman"/>
        <family val="1"/>
        <charset val="204"/>
      </rPr>
      <t xml:space="preserve">
</t>
    </r>
  </si>
  <si>
    <t xml:space="preserve">Количество
дней
</t>
  </si>
  <si>
    <t xml:space="preserve">Сумма
(гр.3 х гр.4 х гр.5 х гр.6) 
</t>
  </si>
  <si>
    <t>Компенсации работникам расходов по найму жилого помещения, всего</t>
  </si>
  <si>
    <t>Итого: на 2022 год (текущий финансовый год)</t>
  </si>
  <si>
    <r>
      <t xml:space="preserve">Источник финансового обеспечения </t>
    </r>
    <r>
      <rPr>
        <u/>
        <sz val="12"/>
        <rFont val="Times New Roman"/>
        <family val="1"/>
        <charset val="204"/>
      </rPr>
      <t>Средства, полученные от приносящей доход деятельности</t>
    </r>
  </si>
  <si>
    <t>Компенсации работникам по найму жилого помещения, всего</t>
  </si>
  <si>
    <r>
      <t xml:space="preserve">5.1.3. Расчет суточных при служебных командировках работникам учреждения
Источник финансового обеспечения </t>
    </r>
    <r>
      <rPr>
        <u/>
        <sz val="12"/>
        <rFont val="Times New Roman"/>
        <family val="1"/>
        <charset val="204"/>
      </rPr>
      <t>Субсидия на выполнение государственного задания</t>
    </r>
    <r>
      <rPr>
        <sz val="12"/>
        <rFont val="Times New Roman"/>
        <family val="1"/>
        <charset val="204"/>
      </rPr>
      <t xml:space="preserve">
</t>
    </r>
  </si>
  <si>
    <t>Выплата суточных при служебных командировках работникам учреждений, всего</t>
  </si>
  <si>
    <r>
      <t xml:space="preserve">5.1.4.  Расчет иных выплат персоналу, за исключением фонда оплаты труда, работающему в государственных учреждениях, расположенных в районах Крайнего Севера и приравненных к ним местностях
Источник финансового обеспечения </t>
    </r>
    <r>
      <rPr>
        <u/>
        <sz val="12"/>
        <rFont val="Times New Roman"/>
        <family val="1"/>
        <charset val="204"/>
      </rPr>
      <t>Субсидия на иные цели</t>
    </r>
    <r>
      <rPr>
        <sz val="12"/>
        <rFont val="Times New Roman"/>
        <family val="1"/>
        <charset val="204"/>
      </rPr>
      <t xml:space="preserve">
</t>
    </r>
  </si>
  <si>
    <t xml:space="preserve">Размер стоимости 
проезда и 
провоза багажа
</t>
  </si>
  <si>
    <t xml:space="preserve">Количество выплат
 в год, ед.
(гр.7 = гр.5)
</t>
  </si>
  <si>
    <t xml:space="preserve">Сумма
(гр.3 х гр.5 + гр.4 х гр.6)
</t>
  </si>
  <si>
    <t>на 1 сотрудника</t>
  </si>
  <si>
    <t>на 1 члена семьи</t>
  </si>
  <si>
    <t>работников</t>
  </si>
  <si>
    <t>членов семьи</t>
  </si>
  <si>
    <t>Компенсация расходов на оплату стоимости проезда и провоза багажа к месту использования отпуска и обратно, для лиц, работающих в районах Крайнего Севера и приравненных к ним местностях, и членов их семей</t>
  </si>
  <si>
    <t>9001</t>
  </si>
  <si>
    <t>9002</t>
  </si>
  <si>
    <t>Наименование выплаты</t>
  </si>
  <si>
    <t>Код строки</t>
  </si>
  <si>
    <t>Средний размер выплаты на 1человека, руб.</t>
  </si>
  <si>
    <t>Численность получателей выплаты чел.</t>
  </si>
  <si>
    <t>Среднее количество выплат в год, ед.</t>
  </si>
  <si>
    <t>Пособие по уходу за ребенком до 3х лет</t>
  </si>
  <si>
    <t>Оплата негабаритного/дополнительного места багажа</t>
  </si>
  <si>
    <t>Оплата проезда к месту учебного заведения</t>
  </si>
  <si>
    <t>0003</t>
  </si>
  <si>
    <r>
      <rPr>
        <b/>
        <sz val="12"/>
        <rFont val="Times New Roman"/>
        <family val="1"/>
        <charset val="204"/>
      </rPr>
      <t>Обоснования (расчеты) расходов на страховые взносы на обязательное социальное страхование по элементу вида
 расходов классификации расходов бюджетов 119 «Взносы по обязательному социальному страхованию на выплаты 
по оплате труда работников и иные выплаты работникам учреждений»</t>
    </r>
    <r>
      <rPr>
        <sz val="10"/>
        <rFont val="Arial Cyr"/>
        <charset val="204"/>
      </rPr>
      <t xml:space="preserve">
</t>
    </r>
  </si>
  <si>
    <t>6. Расчет расходов на страховые взносы на обязательное социальное страхование</t>
  </si>
  <si>
    <t>Сумма излишне уплаченных либо излишне взысканных страховых взносов (дебиторская задолженность) на начало года</t>
  </si>
  <si>
    <t>Страховые взносы на обязательное социальное страхование</t>
  </si>
  <si>
    <t>Планируемые выплаты страховых взносов на обязательное социальное страхование (с.0100 - с.0200 + с. 0300 - с. 0400 + с. 0500)</t>
  </si>
  <si>
    <r>
      <t xml:space="preserve">6.1. Расчет страховых взносов на обязательное социальное страхование
Источник финансового обеспечения </t>
    </r>
    <r>
      <rPr>
        <u/>
        <sz val="12"/>
        <rFont val="Times New Roman"/>
        <family val="1"/>
        <charset val="204"/>
      </rPr>
      <t xml:space="preserve">Субсидия на выполнение государственного задания
</t>
    </r>
  </si>
  <si>
    <t>Должность (специальность, профессия), категория квалификации</t>
  </si>
  <si>
    <t>Фонд оплаты труда на год, руб. (на 1 штатную единицу)</t>
  </si>
  <si>
    <t xml:space="preserve">Обязательное пенсионное страхование, руб. 
(гр. 3 х тариф)
</t>
  </si>
  <si>
    <t xml:space="preserve">Обязательное социальное страхование на случай временной нетрудоспособности и в связи с материнством, руб. 
(гр. 3 х тариф)
</t>
  </si>
  <si>
    <t xml:space="preserve">Обязательное медицинское страхование, руб.
(гр. 3 х тариф)
</t>
  </si>
  <si>
    <t xml:space="preserve">Обязательное социальное страхование от несчастных случаев на производстве и профессиональных заболеваний, руб.
(гр. 3 х тариф)
</t>
  </si>
  <si>
    <t xml:space="preserve">Итого, руб.
(гр.4+гр.5+гр.6+гр.7
+гр.8) х гр.2
</t>
  </si>
  <si>
    <t>Предельная величина базы для исчисления страховых взносов, руб.
1 465 000,00 руб.</t>
  </si>
  <si>
    <t>Свыше предельной величины базы для исчисления страховых взносов, руб.</t>
  </si>
  <si>
    <t>Предельная величина базы для исчисления страховых взносов, руб.
966 000,00 руб.</t>
  </si>
  <si>
    <t xml:space="preserve">Обоснования (расчеты) плановых показателей по элементу вида расходов классификации расходов бюджетов 321 «Пособия, компенсации и иные социальные выплаты гражданам, кроме публичных нормативных обязательств»
</t>
  </si>
  <si>
    <t>7. Расчет расходов на социальные выплаты гражданам</t>
  </si>
  <si>
    <t>Дебиторская задолженность на начало года</t>
  </si>
  <si>
    <t>Расходы на социальные выплаты гражданам</t>
  </si>
  <si>
    <t>Задолженность по обязательствам (кредиторская задолженность) на конец года</t>
  </si>
  <si>
    <t>Дебиторская задолженность на конец года</t>
  </si>
  <si>
    <t>Планируемые социальные выплаты гражданам (с. 0300 + с.0100 - с.0200 - с. 0400 + с. 0500)</t>
  </si>
  <si>
    <t>7.1. Расчет объема расходов на социальные выплаты гражданам, кроме публичных нормативных социальных выплат</t>
  </si>
  <si>
    <t>Расходы на социальные выплаты гражданам (в денежной форме)</t>
  </si>
  <si>
    <t>7.1.1. Расчет расходов на оплату труда</t>
  </si>
  <si>
    <r>
      <t xml:space="preserve">Источник финансового обеспечения </t>
    </r>
    <r>
      <rPr>
        <u/>
        <sz val="12"/>
        <rFont val="Times New Roman"/>
        <family val="1"/>
        <charset val="204"/>
      </rPr>
      <t>Субсидия на выполнение государственного задания</t>
    </r>
  </si>
  <si>
    <t>Категория получателей публичного обязательства Российской Федерации</t>
  </si>
  <si>
    <t xml:space="preserve">на 2022 год
(на первый год планового периода)
</t>
  </si>
  <si>
    <t xml:space="preserve">на 2023 год
(на второй год планового периода)
</t>
  </si>
  <si>
    <t>Средний размер выплаты на 1 человека, руб.</t>
  </si>
  <si>
    <t>6</t>
  </si>
  <si>
    <t>7</t>
  </si>
  <si>
    <t>8</t>
  </si>
  <si>
    <t>Средний заработок на период трудоустройства уволенным по ст. 81 Трудового кодекса в связи с ликвидацией, сокращением численности или штата, всего</t>
  </si>
  <si>
    <t xml:space="preserve">Обоснования (расчеты) плановых показателей в части уплаты налога на имущество организаций и земельного налога по
 элементу вида расходов классификации расходов бюджетов 851 «Уплата налога на имущество организаций и земельного налога»
</t>
  </si>
  <si>
    <t>8. Объем расходов в части уплаты налога на имущество организаций и земельного налога</t>
  </si>
  <si>
    <t>Задолженность по уплате налога на имущество и земельного налога (кредиторская задолженность) на начало года</t>
  </si>
  <si>
    <t>Сумма излишне уплаченных налога на имущество и земельного налога (дебиторская задолженность) на начало года</t>
  </si>
  <si>
    <t xml:space="preserve">Расходы на уплату налога на имущество организаций и земельного налога </t>
  </si>
  <si>
    <t>Задолженность по уплате налога на имущество и земельного налога (кредиторская задолженность) на конец года</t>
  </si>
  <si>
    <t>Сумма излишне уплаченных налога на имущество и земельного налога (дебиторская задолженность) на конец года</t>
  </si>
  <si>
    <t>Планируемые выплаты по уплате налога на имущество организаций и земельного налога (с. 0300 + с.0100 - с.0200 - с. 0400 + с. 0500)</t>
  </si>
  <si>
    <t>8.1. Расчет расходов в части уплаты налога на имущество организаций и земельного налога</t>
  </si>
  <si>
    <t>Налог на имущество организаций</t>
  </si>
  <si>
    <t>Корректировка в связи с округлением</t>
  </si>
  <si>
    <t>8.1.1. Расчет объема расходов на уплату налога на имущество организаций по ОКТМО</t>
  </si>
  <si>
    <t>Код ОКТМО, по которому подлежит уплате сумма налога</t>
  </si>
  <si>
    <t xml:space="preserve">Среднегодовая 
стоимость имущества 
за налоговый период
</t>
  </si>
  <si>
    <t>Стоимость льготируемого имущества</t>
  </si>
  <si>
    <t xml:space="preserve">Налоговая база
(гр.2 - гр.5)
</t>
  </si>
  <si>
    <t xml:space="preserve">Код 
нало-говой льготы 
(уста-нов-лен-ной 
в виде пони-жения нало-говой ставки)
</t>
  </si>
  <si>
    <t>На-лого-вая став-ка, %</t>
  </si>
  <si>
    <t xml:space="preserve">Сумма налога
за налого-вый период
(гр.6 х гр.8/100)
</t>
  </si>
  <si>
    <t>Налоговая льгота в виде уменьшения суммы налога, подлежащей уплате в бюджет</t>
  </si>
  <si>
    <t xml:space="preserve">Сумма налога, 
уплачиваемая за пределами 
Российской Федерации
</t>
  </si>
  <si>
    <t xml:space="preserve">Сумма
(гр.9 - гр.11 + гр.12)
</t>
  </si>
  <si>
    <t>всего</t>
  </si>
  <si>
    <t>в т.ч. недвижимое имущество</t>
  </si>
  <si>
    <t>код 
налоговой льготы</t>
  </si>
  <si>
    <t>Средне-годовая стои-мость необла-гаемого налогом имущес-тва за налого-вый период</t>
  </si>
  <si>
    <t xml:space="preserve">код  
налоговой льготы
</t>
  </si>
  <si>
    <t>13</t>
  </si>
  <si>
    <t>8.1.2. Расчет объема выплат на уплату земельного налога</t>
  </si>
  <si>
    <t>Код ОКТМО муниципального образования, на территории которого расположен земельный участок (доля земельного участка)</t>
  </si>
  <si>
    <t xml:space="preserve">Кадастровый номер 
земельного участка
</t>
  </si>
  <si>
    <t>Кадастровый номер земельного участка</t>
  </si>
  <si>
    <t>Категория земель (код)</t>
  </si>
  <si>
    <t xml:space="preserve">Кадастровая стоимость
(доля кадастровой стоимости) 
земельного 
участка
</t>
  </si>
  <si>
    <t xml:space="preserve">Доля 
налогоплательщика в праве на земельный участок
</t>
  </si>
  <si>
    <t xml:space="preserve">Налоговая 
база
</t>
  </si>
  <si>
    <t>Налоговая ставка, %</t>
  </si>
  <si>
    <t>Количество полных месяцев владения земельным участком в течение налогового периода</t>
  </si>
  <si>
    <t>Коэффициент Кв</t>
  </si>
  <si>
    <t>Сумма исчисленного налога</t>
  </si>
  <si>
    <t>Количество полных месяцев использования льготы</t>
  </si>
  <si>
    <t>Коэффициент Кл</t>
  </si>
  <si>
    <t xml:space="preserve">Исчисленная сумма налога 
за налоговый период с учетом льготы
</t>
  </si>
  <si>
    <t xml:space="preserve">Объем расходов
 (гр.15)
</t>
  </si>
  <si>
    <t>код налоговой льготы</t>
  </si>
  <si>
    <t>сумма (гр.10 х (1 - гр.12)</t>
  </si>
  <si>
    <t xml:space="preserve">Обоснования (расчеты) плановых показателей на уплату прочих налогов, сборов
по элементу вида расходов классификации расходов бюджетов 852 «Уплата прочих налогов, сборов»
</t>
  </si>
  <si>
    <t>9.  Объем расходов в части уплаты прочих налогов и сборов</t>
  </si>
  <si>
    <t>Задолженность по уплате прочих налогов и сборов (кредиторская задолженность) на начало года</t>
  </si>
  <si>
    <t>Сумма излишне уплаченных прочих налогов и сборов (дебиторская задолженность) на начало года</t>
  </si>
  <si>
    <t xml:space="preserve">Уплата прочих налогов, сборов </t>
  </si>
  <si>
    <t>Уплата иных платежей</t>
  </si>
  <si>
    <t>Сумма излишне уплаченных прочих налогов и сборов (дебиторская задолженность) на конец года</t>
  </si>
  <si>
    <t>Задолженность по уплате прочих налогов (кредиторская задолженность) на конец года</t>
  </si>
  <si>
    <t>9.1.  Расчет объема расходов на уплату прочих налогов и сборов</t>
  </si>
  <si>
    <t>Уплата транспортного налога</t>
  </si>
  <si>
    <t>Уплата иных налогов и сборов</t>
  </si>
  <si>
    <t>9.2. Расчет объема расходов на иные налоги, сборы</t>
  </si>
  <si>
    <t>Иные платежи (госпошлина)</t>
  </si>
  <si>
    <r>
      <t xml:space="preserve">9.2.1. Расчет расходов на иные налоги, сборы
Источник финансового обеспечения </t>
    </r>
    <r>
      <rPr>
        <u/>
        <sz val="12"/>
        <rFont val="Times New Roman"/>
        <family val="1"/>
        <charset val="204"/>
      </rPr>
      <t xml:space="preserve">Субсидия на выполнение государственного задания </t>
    </r>
    <r>
      <rPr>
        <sz val="12"/>
        <rFont val="Times New Roman"/>
        <family val="1"/>
        <charset val="204"/>
      </rPr>
      <t xml:space="preserve">
</t>
    </r>
  </si>
  <si>
    <t xml:space="preserve">на 2021 год
(на текущий финансовый год)
</t>
  </si>
  <si>
    <t>размер одной выплаты, руб.</t>
  </si>
  <si>
    <t>количество выплат в год, ед.</t>
  </si>
  <si>
    <t>сумма, руб.</t>
  </si>
  <si>
    <t>0101</t>
  </si>
  <si>
    <r>
      <t xml:space="preserve">9.2.2. Расчет расходов на иные налоги, сборы
Источник финансового обеспечения </t>
    </r>
    <r>
      <rPr>
        <u/>
        <sz val="12"/>
        <rFont val="Times New Roman"/>
        <family val="1"/>
        <charset val="204"/>
      </rPr>
      <t xml:space="preserve"> Средства, полученные от приносящей доход деятельности</t>
    </r>
    <r>
      <rPr>
        <sz val="12"/>
        <rFont val="Times New Roman"/>
        <family val="1"/>
        <charset val="204"/>
      </rPr>
      <t xml:space="preserve">
</t>
    </r>
  </si>
  <si>
    <t>10.  Объем прочих расходов (кроме расходов на закупку товаров, работ, услуг)</t>
  </si>
  <si>
    <t>Сумма излишне уплаченных иных платежей (дебиторская задолженность) на начало года</t>
  </si>
  <si>
    <t>Сумма излишне уплаченных иных платежей (дебиторская задолженность) на конец года</t>
  </si>
  <si>
    <t>Задолженность по уплате иных иплатежей (кредиторская задолженность) на конец года</t>
  </si>
  <si>
    <t>10.1.  Расчет объема расходов на уплату иных платежей</t>
  </si>
  <si>
    <t>Уплата штрафа (в том числе административных), пеней</t>
  </si>
  <si>
    <t>Плата за загрязнение окружающей среды</t>
  </si>
  <si>
    <t>Платежи в счет возмещения вреда, причиняемого автомобильными дорогами общего пользования</t>
  </si>
  <si>
    <t>Взносы в уставный капитал хозяйственных обществ или складочный капитал хозяйственных партнерств</t>
  </si>
  <si>
    <t>0004</t>
  </si>
  <si>
    <t>Расходы на обслуживание долговых обязательств</t>
  </si>
  <si>
    <t>0005</t>
  </si>
  <si>
    <t>Иные платежи</t>
  </si>
  <si>
    <t>0006</t>
  </si>
  <si>
    <r>
      <t xml:space="preserve">10.2.1. Расчет расходов на уплату штрафов (в том числе административных), пеней
Источник финансового обеспечения </t>
    </r>
    <r>
      <rPr>
        <u/>
        <sz val="12"/>
        <rFont val="Times New Roman"/>
        <family val="1"/>
        <charset val="204"/>
      </rPr>
      <t xml:space="preserve">Субсидия на выполнение государственного задания </t>
    </r>
    <r>
      <rPr>
        <sz val="12"/>
        <rFont val="Times New Roman"/>
        <family val="1"/>
        <charset val="204"/>
      </rPr>
      <t xml:space="preserve">
</t>
    </r>
  </si>
  <si>
    <t>Уплата штрафов (в том чиле административных), пени, всего</t>
  </si>
  <si>
    <r>
      <t xml:space="preserve">10.2.2. Расчет расходов на уплату штрафов (в том числе административных), пеней
Источник финансового обеспечения </t>
    </r>
    <r>
      <rPr>
        <u/>
        <sz val="12"/>
        <rFont val="Times New Roman"/>
        <family val="1"/>
        <charset val="204"/>
      </rPr>
      <t xml:space="preserve"> Средства, полученные от приносящей доход деятельности</t>
    </r>
    <r>
      <rPr>
        <sz val="12"/>
        <rFont val="Times New Roman"/>
        <family val="1"/>
        <charset val="204"/>
      </rPr>
      <t xml:space="preserve">
</t>
    </r>
  </si>
  <si>
    <t xml:space="preserve">Обоснования (расчеты) плановых показателей на закупку товаров, работ, услуг
по элементу вида расходов классификации расходов бюджетов 244 «Прочая закупка товаров, работ и услуг»
</t>
  </si>
  <si>
    <t>11. Объем расходов на закупку товаров, работ, услуг</t>
  </si>
  <si>
    <t xml:space="preserve">объем обязательств, подлежащих 
исполнению за пределами 
планового периода
</t>
  </si>
  <si>
    <t>Задолженность перед контрагентами (дебиторская задолженность) на начало года</t>
  </si>
  <si>
    <t>Полученные предварительные платежи (авансы) по контрактам (договорам) (кредиторская задолженность) на начало года</t>
  </si>
  <si>
    <t>Расходы на закупку товаров, работ, услуг для обеспечения нужд учреждения</t>
  </si>
  <si>
    <t>Задолженность перед контрагентами (дебиторская задолженность) на конец года</t>
  </si>
  <si>
    <t>Полученные предварительные платежи (авансы) по контрактам (договорам) (кредиторская задолженность) на конец года</t>
  </si>
  <si>
    <t>Выплаты в связи с закупками товаров, работ, услуг (с. 0300 + с.0100 - с.0200 - с. 0400 + с. 0500)</t>
  </si>
  <si>
    <r>
      <t xml:space="preserve">11.1. Расчет расходов на закупку товаров, работ и услуг
Услуги связи
Источник финансового обеспечения </t>
    </r>
    <r>
      <rPr>
        <u/>
        <sz val="12"/>
        <rFont val="Times New Roman"/>
        <family val="1"/>
        <charset val="204"/>
      </rPr>
      <t xml:space="preserve">Субсидия на выполнение государственного задания </t>
    </r>
    <r>
      <rPr>
        <sz val="12"/>
        <rFont val="Times New Roman"/>
        <family val="1"/>
        <charset val="204"/>
      </rPr>
      <t xml:space="preserve">
</t>
    </r>
  </si>
  <si>
    <t>Наименование расходов, единица измерения</t>
  </si>
  <si>
    <t>Количество оказываемых услуг (кол-во абонентских номеров, кол-во минут, кол-во интернет-каналов и т.п.)</t>
  </si>
  <si>
    <t>Стоимость за единицу, руб.</t>
  </si>
  <si>
    <t>Количество месяцев предоставления услуги</t>
  </si>
  <si>
    <t xml:space="preserve">Сумма, руб.
(гр.3 х гр.4 х гр.5)
</t>
  </si>
  <si>
    <t>Внутризоновые соединения, мин.</t>
  </si>
  <si>
    <t>Междугородние соединения, мин.</t>
  </si>
  <si>
    <t>Итого на 2021 год:</t>
  </si>
  <si>
    <t>Итого на 2022 год:</t>
  </si>
  <si>
    <t>Итого на 2023 год:</t>
  </si>
  <si>
    <r>
      <t xml:space="preserve">Транспортные услуги
Источник финансового обеспечения </t>
    </r>
    <r>
      <rPr>
        <u/>
        <sz val="12"/>
        <rFont val="Times New Roman"/>
        <family val="1"/>
        <charset val="204"/>
      </rPr>
      <t>Средства, полученные от приносящей доход деятельности</t>
    </r>
    <r>
      <rPr>
        <sz val="12"/>
        <rFont val="Times New Roman"/>
        <family val="1"/>
        <charset val="204"/>
      </rPr>
      <t xml:space="preserve">
</t>
    </r>
  </si>
  <si>
    <t>Наименование расходов</t>
  </si>
  <si>
    <t>Количество договоров</t>
  </si>
  <si>
    <t xml:space="preserve">Сумма, руб.
(гр.3 х гр.4)
</t>
  </si>
  <si>
    <t>Услуги по транспортировке груза г. Москва - г. Нарья-Мар</t>
  </si>
  <si>
    <t xml:space="preserve">Услуги по бронированию и оформлению билетов </t>
  </si>
  <si>
    <t>Транспортные услуг</t>
  </si>
  <si>
    <t>Размер потребления ресурсов</t>
  </si>
  <si>
    <t>Тариф, руб.</t>
  </si>
  <si>
    <t>Электроснабжение, всего</t>
  </si>
  <si>
    <t>Электроснабжение 1 п/годие</t>
  </si>
  <si>
    <t>Электроснабжение 2 п/годие</t>
  </si>
  <si>
    <t>Теплоснабжение, всего</t>
  </si>
  <si>
    <t>Теплоснабжение 1 п/годие</t>
  </si>
  <si>
    <t>Теплоснабжение 2 п/годие</t>
  </si>
  <si>
    <t>Водоотведение, всего</t>
  </si>
  <si>
    <t>Водоотведение 1 п/годие</t>
  </si>
  <si>
    <t>Водоотведение 2 п/годие</t>
  </si>
  <si>
    <t>Твердые бытовые отходы, всего</t>
  </si>
  <si>
    <r>
      <t xml:space="preserve">Работы, услуги по содержанию имущества 
Источник финансового обеспечения </t>
    </r>
    <r>
      <rPr>
        <u/>
        <sz val="12"/>
        <rFont val="Times New Roman"/>
        <family val="1"/>
        <charset val="204"/>
      </rPr>
      <t>Субсидия на выполнение государственного задания</t>
    </r>
    <r>
      <rPr>
        <sz val="12"/>
        <rFont val="Times New Roman"/>
        <family val="1"/>
        <charset val="204"/>
      </rPr>
      <t xml:space="preserve">
</t>
    </r>
  </si>
  <si>
    <t>Количество объектов</t>
  </si>
  <si>
    <t>Техническое обслуживание и планово-предупредительный ремонт систем пожарной сигнализации, систем оповещения и управления эвакуацией</t>
  </si>
  <si>
    <t>Услуги фронтального погрузчика по расчистке территории от снега</t>
  </si>
  <si>
    <t>9</t>
  </si>
  <si>
    <r>
      <t xml:space="preserve">Работы, услуги по содержанию имущества 
Источник финансового обеспечения </t>
    </r>
    <r>
      <rPr>
        <u/>
        <sz val="12"/>
        <rFont val="Times New Roman"/>
        <family val="1"/>
        <charset val="204"/>
      </rPr>
      <t>Средства, полученные от приносящей доход деятельности</t>
    </r>
    <r>
      <rPr>
        <sz val="12"/>
        <rFont val="Times New Roman"/>
        <family val="1"/>
        <charset val="204"/>
      </rPr>
      <t xml:space="preserve">
</t>
    </r>
  </si>
  <si>
    <t>Техническое обслуживание транспортных средств</t>
  </si>
  <si>
    <r>
      <t xml:space="preserve">Оплата за участие в семинарах, курсах повышения квалификации, специализаций (без учета командировочных расходов)
Источник финансового обеспечения </t>
    </r>
    <r>
      <rPr>
        <u/>
        <sz val="12"/>
        <rFont val="Times New Roman"/>
        <family val="1"/>
        <charset val="204"/>
      </rPr>
      <t xml:space="preserve">Субсидия на выполнение государственного задания </t>
    </r>
    <r>
      <rPr>
        <sz val="12"/>
        <rFont val="Times New Roman"/>
        <family val="1"/>
        <charset val="204"/>
      </rPr>
      <t xml:space="preserve">
</t>
    </r>
  </si>
  <si>
    <t>Количество работников</t>
  </si>
  <si>
    <t>Стоимость обучения одного работника, руб.</t>
  </si>
  <si>
    <r>
      <t xml:space="preserve">Прочие работы, услуги
Источник финансового обеспечения </t>
    </r>
    <r>
      <rPr>
        <u/>
        <sz val="12"/>
        <rFont val="Times New Roman"/>
        <family val="1"/>
        <charset val="204"/>
      </rPr>
      <t xml:space="preserve">Субсидия на выполнение государственного задания </t>
    </r>
    <r>
      <rPr>
        <sz val="12"/>
        <rFont val="Times New Roman"/>
        <family val="1"/>
        <charset val="204"/>
      </rPr>
      <t xml:space="preserve">
</t>
    </r>
  </si>
  <si>
    <t>Количество работ, услуг</t>
  </si>
  <si>
    <t>Стоимость одной
 услуги, руб</t>
  </si>
  <si>
    <t>Расходы на медицинские осмотры персонала</t>
  </si>
  <si>
    <r>
      <t xml:space="preserve">Увеличение стоимости материальных запасов
Источник финансового обеспечения </t>
    </r>
    <r>
      <rPr>
        <u/>
        <sz val="11"/>
        <rFont val="Times New Roman"/>
        <family val="1"/>
        <charset val="204"/>
      </rPr>
      <t xml:space="preserve">Субсидия на выполнение государственного задания </t>
    </r>
    <r>
      <rPr>
        <sz val="11"/>
        <rFont val="Times New Roman"/>
        <family val="1"/>
        <charset val="204"/>
      </rPr>
      <t xml:space="preserve">
</t>
    </r>
  </si>
  <si>
    <t>Единица измерения</t>
  </si>
  <si>
    <t xml:space="preserve">Сумма, руб.
(гр.4 х гр.5)
</t>
  </si>
  <si>
    <t>Приобретение материальных запасов, всего</t>
  </si>
  <si>
    <t>в том числе по группам объектов</t>
  </si>
  <si>
    <t>1.1</t>
  </si>
  <si>
    <t>шт.</t>
  </si>
  <si>
    <t>1.2</t>
  </si>
  <si>
    <t>Приобретение горюче-смазочных материалов, в том числе</t>
  </si>
  <si>
    <t>л.</t>
  </si>
  <si>
    <t>1.5</t>
  </si>
  <si>
    <t>Приобретение строительных товаров</t>
  </si>
  <si>
    <t>1.6</t>
  </si>
  <si>
    <t>1600</t>
  </si>
  <si>
    <t>Субсидии бюджетным учреждениям на компенсацию расходов на оплату стоимости проезда и провоза багажа к месту использования отпуска и обратно, всего</t>
  </si>
  <si>
    <t>Субсидии бюджетным учреждениям на возмещение затрат по коммунальным услугам, всего</t>
  </si>
  <si>
    <t>Субсидии бюджетным учреждениям на предоставление денежной компенсации за наём жилых помещений специалистам бюджетных учреждений, всего</t>
  </si>
  <si>
    <t>Субсидии бюджетным учреждениям на организацию и обеспечение питания обучающихся в государственных общеобразовательных учреждениях, всего</t>
  </si>
  <si>
    <t>Доплата до размера районного коэффициента, установленного законодательством Ненецкого автономного округа, при осуществлении выплат ежемесячного денежного вознаграждения за классное руководство (кураторство) педагогическим работникам государственных образовательных организаций Ненецкого автономного округа, всего</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</si>
  <si>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всего</t>
  </si>
  <si>
    <t>Обеспечение антитеррористической защищённости объектов (территорий) образовательных организаций Ненецкого автономного округа, всего</t>
  </si>
  <si>
    <t>Формирование ИТ-инфраструктуры в государственных (муниципальных) образовательных организациях, реализующих программы общего образования, в соответствии с утверждённым стандартом для обеспечения в помещениях безопасного доступа к государственным, муниципальным и иным информационным системам, а также к сети "Интернет", всего</t>
  </si>
  <si>
    <t>Специальные денежные поощрения обучающимся на "отлично" в государственных общеобразовательных организациях Ненецкого автономного округа, всего</t>
  </si>
  <si>
    <t>Организация отдыха детей в каникулярный период в лагерях дневного пребывания на базе образовательных организаций Ненецкого автономного округа, всего</t>
  </si>
  <si>
    <t>на 2022 год
(на текущий 
финансовый год)</t>
  </si>
  <si>
    <t>на 2023 год 
(на первый год 
планового периода)</t>
  </si>
  <si>
    <t>на 2024 год 
(на первый год 
планового периода)</t>
  </si>
  <si>
    <t>006</t>
  </si>
  <si>
    <t>Итого: на 2024 год (второй год планового периода)</t>
  </si>
  <si>
    <t>ИТОГО: на 2022 год (на текущий финансовый год)</t>
  </si>
  <si>
    <t>ИТОГО: на 2023 год (на первый год планового периода)</t>
  </si>
  <si>
    <t>ИТОГО: на 2024 год (второй год планового периода)</t>
  </si>
  <si>
    <t>ИТОГО: на 2022 год (текущий финансовый год)</t>
  </si>
  <si>
    <t>ИТОГО: на 2023 год (первый год планового периода)</t>
  </si>
  <si>
    <t>на 2022 год (на текущий фининсовый год)</t>
  </si>
  <si>
    <t>на 2023 год (на первый плановый период)</t>
  </si>
  <si>
    <t>на 2024 год (на второй год планового периода)</t>
  </si>
  <si>
    <t xml:space="preserve">Среднее
 количество 
выплат в день, ед.
</t>
  </si>
  <si>
    <r>
      <t xml:space="preserve">5.1.5.  Расчет иных выплат персоналу, за исключением фонда оплаты труда
Источник финансового обеспечения </t>
    </r>
    <r>
      <rPr>
        <u/>
        <sz val="12"/>
        <rFont val="Times New Roman"/>
        <family val="1"/>
        <charset val="204"/>
      </rPr>
      <t>Субсидия на выполнение государственного задания</t>
    </r>
  </si>
  <si>
    <t>на 2022 год
(на текущий финансовый год)</t>
  </si>
  <si>
    <t>на 2023 год
(на первый год планового периода)</t>
  </si>
  <si>
    <t>на 2024 год
(на второй год планового периода)</t>
  </si>
  <si>
    <t xml:space="preserve">на 2023 год
(на первый год планового периода)
</t>
  </si>
  <si>
    <t xml:space="preserve">на 2024 год
(на второй год планового периода)
</t>
  </si>
  <si>
    <t>Итого: на 2023 год (первый год планового периода)</t>
  </si>
  <si>
    <t>ФОТ</t>
  </si>
  <si>
    <t xml:space="preserve">Обоснования (расчеты) плановых показателей по элементу вида расходов классификации расходов бюджетов 360 «Степендия учащимся»
</t>
  </si>
  <si>
    <t>Иные выплаты текущего характера физическим лицам</t>
  </si>
  <si>
    <r>
      <t xml:space="preserve">Источник финансового обеспечения: </t>
    </r>
    <r>
      <rPr>
        <u/>
        <sz val="10"/>
        <rFont val="Times New Roman"/>
        <family val="1"/>
        <charset val="204"/>
      </rPr>
      <t>Специальные денежные поощрения обучающимся на "отлично" в государственных общеобразовательных организациях Ненецкого автономного округа</t>
    </r>
  </si>
  <si>
    <t>7.1.1. Расчет расходов</t>
  </si>
  <si>
    <t>296</t>
  </si>
  <si>
    <t>на 2024 год 
(на второй год 
планового периода)</t>
  </si>
  <si>
    <r>
      <t xml:space="preserve">Расчет расходов на уплату земельного налога
Источник финансового обеспечения </t>
    </r>
    <r>
      <rPr>
        <u/>
        <sz val="12"/>
        <rFont val="Times New Roman"/>
        <family val="1"/>
        <charset val="204"/>
      </rPr>
      <t xml:space="preserve">Субсидия на выполнение государственного задания </t>
    </r>
  </si>
  <si>
    <r>
      <t xml:space="preserve">Расчет расходов на уплату налога на имущество организаций на 2024 год (на второй год планового периода)
Источник финансового обеспечения </t>
    </r>
    <r>
      <rPr>
        <u/>
        <sz val="12"/>
        <rFont val="Times New Roman"/>
        <family val="1"/>
        <charset val="204"/>
      </rPr>
      <t xml:space="preserve">Субсидия на выполнение государственного задания </t>
    </r>
    <r>
      <rPr>
        <sz val="12"/>
        <rFont val="Times New Roman"/>
        <family val="1"/>
        <charset val="204"/>
      </rPr>
      <t xml:space="preserve">
</t>
    </r>
  </si>
  <si>
    <r>
      <t xml:space="preserve">Расчет расходов на уплату налога на имущество организаций на 2022 год (на текущий финансовый год)
Источник финансового обеспечения </t>
    </r>
    <r>
      <rPr>
        <u/>
        <sz val="12"/>
        <rFont val="Times New Roman"/>
        <family val="1"/>
        <charset val="204"/>
      </rPr>
      <t xml:space="preserve">Субсидия на выполнение государственного задания </t>
    </r>
  </si>
  <si>
    <t>83:00:050007:1216</t>
  </si>
  <si>
    <t>83:00:050007:38</t>
  </si>
  <si>
    <t>83:00:050007:14</t>
  </si>
  <si>
    <t>в виде освобождения 
от налогообложения
(ст. 395, ст. 7 Кодекса)</t>
  </si>
  <si>
    <t>Обоснования (расчеты) плановых показателей на уплату иных платежей                                                                                                                                                                  по элементу вида расходов классификации расходов бюджетов 853 «Уплата иных платежей»</t>
  </si>
  <si>
    <t>Абонентская плата за основной телефон РОСТЕЛЕКОМ</t>
  </si>
  <si>
    <t>Абонентская плата за основной телефон НКЭС</t>
  </si>
  <si>
    <t>Марки, конверты</t>
  </si>
  <si>
    <t>Интернет НКЭС</t>
  </si>
  <si>
    <t>Итого на 2024 год:</t>
  </si>
  <si>
    <t>Водоснабжение, всего</t>
  </si>
  <si>
    <t>Водоснабжение, 1 п/годие</t>
  </si>
  <si>
    <t>Водоснабжение, 2 п/годие</t>
  </si>
  <si>
    <r>
      <t xml:space="preserve">Коммунальные услуги
Источник финансового обеспечения </t>
    </r>
    <r>
      <rPr>
        <u/>
        <sz val="12"/>
        <rFont val="Times New Roman"/>
        <family val="1"/>
        <charset val="204"/>
      </rPr>
      <t>Субсидии бюджетным учреждениям на возмещение затрат по коммунальным услугам</t>
    </r>
    <r>
      <rPr>
        <sz val="12"/>
        <rFont val="Times New Roman"/>
        <family val="1"/>
        <charset val="204"/>
      </rPr>
      <t xml:space="preserve">
</t>
    </r>
  </si>
  <si>
    <r>
      <t xml:space="preserve">Транспортные услуги
Источник финансового обеспечения </t>
    </r>
    <r>
      <rPr>
        <u/>
        <sz val="12"/>
        <rFont val="Times New Roman"/>
        <family val="1"/>
        <charset val="204"/>
      </rPr>
      <t>Субсидия на выполнение государственного задания</t>
    </r>
    <r>
      <rPr>
        <sz val="12"/>
        <rFont val="Times New Roman"/>
        <family val="1"/>
        <charset val="204"/>
      </rPr>
      <t xml:space="preserve">
</t>
    </r>
  </si>
  <si>
    <t>Услуги по охране объекта (Тревожная кнопка)</t>
  </si>
  <si>
    <r>
      <t xml:space="preserve">Увеличение стоимости основных средств, учебников
Источник финансового обеспечения </t>
    </r>
    <r>
      <rPr>
        <u/>
        <sz val="11"/>
        <rFont val="Times New Roman"/>
        <family val="1"/>
        <charset val="204"/>
      </rPr>
      <t xml:space="preserve">Субсидия на выполнение государственного задания </t>
    </r>
    <r>
      <rPr>
        <sz val="11"/>
        <rFont val="Times New Roman"/>
        <family val="1"/>
        <charset val="204"/>
      </rPr>
      <t xml:space="preserve">
</t>
    </r>
  </si>
  <si>
    <r>
      <t>Увеличение стоимости основных средств, учебников
Источник финансового обеспечения</t>
    </r>
    <r>
      <rPr>
        <u/>
        <sz val="11"/>
        <rFont val="Times New Roman"/>
        <family val="1"/>
        <charset val="204"/>
      </rPr>
      <t xml:space="preserve"> Средства, полученные от приносящей доход деятельности</t>
    </r>
    <r>
      <rPr>
        <sz val="11"/>
        <rFont val="Times New Roman"/>
        <family val="1"/>
        <charset val="204"/>
      </rPr>
      <t xml:space="preserve">
</t>
    </r>
  </si>
  <si>
    <t>1.7</t>
  </si>
  <si>
    <t>1.8</t>
  </si>
  <si>
    <t>1.9</t>
  </si>
  <si>
    <t>Медикаменты</t>
  </si>
  <si>
    <t>Мягкий инвентарь и спецодежда</t>
  </si>
  <si>
    <r>
      <t xml:space="preserve">Увеличение стоимости материальных запасов
Источник финансового обеспечения </t>
    </r>
    <r>
      <rPr>
        <u/>
        <sz val="11"/>
        <rFont val="Times New Roman"/>
        <family val="1"/>
        <charset val="204"/>
      </rPr>
      <t>Средства, полученные от приносящей доход деятельности</t>
    </r>
    <r>
      <rPr>
        <sz val="11"/>
        <rFont val="Times New Roman"/>
        <family val="1"/>
        <charset val="204"/>
      </rPr>
      <t xml:space="preserve">
</t>
    </r>
  </si>
  <si>
    <t>Бензин с октановым числом АИ-92 для заправки автомобильной техники</t>
  </si>
  <si>
    <t>Продукты питания</t>
  </si>
  <si>
    <t>Арендная плата за пользование имуществом (за исключением земельных участков и других обособленных природных объектов)
Источник финансового обеспечения Субсидия на выполнение государственного задания</t>
  </si>
  <si>
    <r>
      <t xml:space="preserve">Прочие работы, услуги
Источник финансового обеспечения </t>
    </r>
    <r>
      <rPr>
        <u/>
        <sz val="12"/>
        <rFont val="Times New Roman"/>
        <family val="1"/>
        <charset val="204"/>
      </rPr>
      <t>Субсидия на иные цели</t>
    </r>
  </si>
  <si>
    <t>226/049</t>
  </si>
  <si>
    <t>226/046</t>
  </si>
  <si>
    <t>310/914</t>
  </si>
  <si>
    <t>Прочие услуги</t>
  </si>
  <si>
    <r>
      <t>Расчет расходов на уплату налога на имущество организаций на 2023 год (на первый год планового периода)
Источник финансового обеспечения</t>
    </r>
    <r>
      <rPr>
        <u/>
        <sz val="12"/>
        <rFont val="Times New Roman"/>
        <family val="1"/>
        <charset val="204"/>
      </rPr>
      <t xml:space="preserve"> Субсидия на выполнение государственного задания 
</t>
    </r>
    <r>
      <rPr>
        <sz val="12"/>
        <rFont val="Times New Roman"/>
        <family val="1"/>
        <charset val="204"/>
      </rPr>
      <t xml:space="preserve">
</t>
    </r>
  </si>
  <si>
    <t xml:space="preserve"> </t>
  </si>
  <si>
    <t>Родительская плата</t>
  </si>
  <si>
    <t>191087С470</t>
  </si>
  <si>
    <t>ТБО 1 п/годие</t>
  </si>
  <si>
    <t>ТБО 2 п/годие</t>
  </si>
  <si>
    <t>Выплаты специалистам, работающим и проживающим в сельских населённых пунктах Ненецкого автономного округа</t>
  </si>
  <si>
    <t>263</t>
  </si>
  <si>
    <t>Заведующий</t>
  </si>
  <si>
    <t>Расчет ФОНДА оплаты труда 2022 год</t>
  </si>
  <si>
    <t>Численность работников (физических лиц)</t>
  </si>
  <si>
    <t>Основной оклад</t>
  </si>
  <si>
    <t>Доплата за вредные условия труда</t>
  </si>
  <si>
    <t>Доплата за стаж работы</t>
  </si>
  <si>
    <t>Надбавка специалистам за работу в сельской местности</t>
  </si>
  <si>
    <t>Доплата за квалификационную категорию</t>
  </si>
  <si>
    <t>Указы</t>
  </si>
  <si>
    <t>МРОТ</t>
  </si>
  <si>
    <t>Районный коэффициент</t>
  </si>
  <si>
    <t>Климатические надбавки</t>
  </si>
  <si>
    <t>Материальная помощь к отпуску</t>
  </si>
  <si>
    <t>ИТОГО ФОТ</t>
  </si>
  <si>
    <t>Страховые взносы</t>
  </si>
  <si>
    <t>Средняя заработная плата в месяц</t>
  </si>
  <si>
    <t>Руководители</t>
  </si>
  <si>
    <t>Руководитель</t>
  </si>
  <si>
    <t>Основной персонал</t>
  </si>
  <si>
    <t>Воспитатели ДОУ</t>
  </si>
  <si>
    <t>Помощники воспитателей</t>
  </si>
  <si>
    <t>Вспомогательный персонал</t>
  </si>
  <si>
    <t>Заведующий хозяйством</t>
  </si>
  <si>
    <t>Прочие работники интернатов</t>
  </si>
  <si>
    <t>Прочий персонал за исключением работников интернатов и работников, обеспечивающих питание воспитанников</t>
  </si>
  <si>
    <t>ВСЕГО</t>
  </si>
  <si>
    <t>214/501</t>
  </si>
  <si>
    <t>212/610</t>
  </si>
  <si>
    <t>226/630</t>
  </si>
  <si>
    <t>226/620</t>
  </si>
  <si>
    <t>214/831</t>
  </si>
  <si>
    <t>найм жилья город</t>
  </si>
  <si>
    <t xml:space="preserve">пособие до 3-лет </t>
  </si>
  <si>
    <t>внебюджет</t>
  </si>
  <si>
    <t>С047</t>
  </si>
  <si>
    <t>С56</t>
  </si>
  <si>
    <t>отличники</t>
  </si>
  <si>
    <t>земля</t>
  </si>
  <si>
    <t>Расчет затрат на обеспечение продуктами питания воспитанников на 2022 год (342/530)</t>
  </si>
  <si>
    <t xml:space="preserve">Стоимость дето-дня* </t>
  </si>
  <si>
    <t>Плановое количество воспитанников</t>
  </si>
  <si>
    <t xml:space="preserve">Плановое количество дней работы учреждения в год </t>
  </si>
  <si>
    <t>Коэффициент посещаемости</t>
  </si>
  <si>
    <t>Плановое количество дето-дней в году</t>
  </si>
  <si>
    <t>Сумма на продукты питания</t>
  </si>
  <si>
    <t>Техническое обслуживание здания (электрик, сварщик)</t>
  </si>
  <si>
    <t>Повышение квалификации, гигиеническое обучение</t>
  </si>
  <si>
    <t>Обслуживание сайта</t>
  </si>
  <si>
    <t>охрана</t>
  </si>
  <si>
    <t>ГЗ</t>
  </si>
  <si>
    <t>коммуналка</t>
  </si>
  <si>
    <t>содержание</t>
  </si>
  <si>
    <t>мат.запасы</t>
  </si>
  <si>
    <t>Приобретение канцелярских товаров, хозяйственных товаров, прочих материальных запасов</t>
  </si>
  <si>
    <t>Канцелярские товары</t>
  </si>
  <si>
    <t>Средства однократного применения (маска, антисептик, перчатки смотровые, шпатели)</t>
  </si>
  <si>
    <t>Масло</t>
  </si>
  <si>
    <t>Строительные материалы</t>
  </si>
  <si>
    <t>Приобретение сувениров и бланки строгой отчетности (труд. книжка и вкладыш в нее, аттестаты)</t>
  </si>
  <si>
    <t>Спецодежда</t>
  </si>
  <si>
    <t>ВНЕБЮДЖЕТ</t>
  </si>
  <si>
    <t>Моющие, чистящие средства</t>
  </si>
  <si>
    <t>Посуда</t>
  </si>
  <si>
    <t>Хозяйственные товары (ведро, лопата, веник, таз и т.д.)</t>
  </si>
  <si>
    <t>Проверка</t>
  </si>
  <si>
    <t xml:space="preserve">Приход </t>
  </si>
  <si>
    <t>Расход</t>
  </si>
  <si>
    <t>с47</t>
  </si>
  <si>
    <t>остаток</t>
  </si>
  <si>
    <t>вн/бюджет</t>
  </si>
  <si>
    <t>имущество 22</t>
  </si>
  <si>
    <t>имущество 23</t>
  </si>
  <si>
    <t>,</t>
  </si>
  <si>
    <t>имущество 24</t>
  </si>
  <si>
    <t>3,5 кв.</t>
  </si>
  <si>
    <t>суточные</t>
  </si>
  <si>
    <t>уч.дорога</t>
  </si>
  <si>
    <t>льготка</t>
  </si>
  <si>
    <t>проезд+проживание</t>
  </si>
  <si>
    <t>сумма 112</t>
  </si>
  <si>
    <t>земля+имущество</t>
  </si>
  <si>
    <t>сумма 851</t>
  </si>
  <si>
    <t>водо+ТКО</t>
  </si>
  <si>
    <t>итого2</t>
  </si>
  <si>
    <t>итого4</t>
  </si>
  <si>
    <t>итого 244 кпс</t>
  </si>
  <si>
    <t>111+112+119</t>
  </si>
  <si>
    <t>ГБДОУ НАО "Детский сад п. Нельмин-Нос"</t>
  </si>
  <si>
    <t>С.П. Денисова</t>
  </si>
  <si>
    <t>2983001107</t>
  </si>
  <si>
    <t>Прочие выплаты ночные</t>
  </si>
  <si>
    <t>Заместители руководителя</t>
  </si>
  <si>
    <t>Педагоги (в рамках учебного плана)</t>
  </si>
  <si>
    <t>Педагоги</t>
  </si>
  <si>
    <t>Младшие воспитатели</t>
  </si>
  <si>
    <t>Библиотекарь</t>
  </si>
  <si>
    <t>Младшие воспитатели (пришкольный интернат)</t>
  </si>
  <si>
    <t>Помощники воспитателей (пришкольный интернат)</t>
  </si>
  <si>
    <t>Документовед, делопроизводитель</t>
  </si>
  <si>
    <t>Заведующий интернатом</t>
  </si>
  <si>
    <t>Аммиака раствор</t>
  </si>
  <si>
    <t>Перекись водорода</t>
  </si>
  <si>
    <t>Зеленка</t>
  </si>
  <si>
    <t>Бинт марлевый медицинский стерильный</t>
  </si>
  <si>
    <t>Пакет гипотермический Снежок</t>
  </si>
  <si>
    <t>Аскорбиновая кислота</t>
  </si>
  <si>
    <t>Хлоргексидина</t>
  </si>
  <si>
    <t>Супрастин</t>
  </si>
  <si>
    <t>Лейкопластырь</t>
  </si>
  <si>
    <t>ЦитрамонП</t>
  </si>
  <si>
    <t>Валериана</t>
  </si>
  <si>
    <t>моющие средства</t>
  </si>
  <si>
    <r>
      <t xml:space="preserve">Учреждение ГБДОУ НАО "Детский сад п.Нельмин-Нос"
</t>
    </r>
    <r>
      <rPr>
        <u/>
        <sz val="12"/>
        <rFont val="Times New Roman"/>
        <family val="1"/>
        <charset val="204"/>
      </rPr>
      <t>Вид документа - 01</t>
    </r>
    <r>
      <rPr>
        <sz val="8"/>
        <rFont val="Times New Roman"/>
        <family val="1"/>
        <charset val="204"/>
      </rPr>
      <t xml:space="preserve"> (основной документ – код 01; изменения к документу – код 02)</t>
    </r>
    <r>
      <rPr>
        <sz val="12"/>
        <rFont val="Times New Roman"/>
        <family val="1"/>
        <charset val="204"/>
      </rPr>
      <t xml:space="preserve">
Единица измерения: руб.</t>
    </r>
  </si>
  <si>
    <t>-010027451</t>
  </si>
  <si>
    <t>-010027020</t>
  </si>
  <si>
    <t>итого 244+247</t>
  </si>
  <si>
    <t>итого 300</t>
  </si>
  <si>
    <t>266</t>
  </si>
  <si>
    <t>гз</t>
  </si>
  <si>
    <t>двойка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</si>
</sst>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 #,##0.00\ _₽_-;\-* #,##0.00\ _₽_-;_-* &quot;-&quot;??\ _₽_-;_-@_-"/>
    <numFmt numFmtId="165" formatCode="_-* #,##0.00_р_._-;\-* #,##0.00_р_._-;_-* &quot;-&quot;??_р_._-;_-@_-"/>
    <numFmt numFmtId="166" formatCode="_(* #,##0.00_);_(* \(#,##0.00\);_(* &quot;-&quot;??_);_(@_)"/>
    <numFmt numFmtId="167" formatCode="#,##0.00_ ;[Red]\-#,##0.00\ "/>
    <numFmt numFmtId="168" formatCode="#,##0_ ;[Red]\-#,##0\ "/>
    <numFmt numFmtId="169" formatCode="#,##0.00;[Red]\-#,##0.00;0.00"/>
    <numFmt numFmtId="170" formatCode="#,##0.00_ ;\-#,##0.00\ "/>
    <numFmt numFmtId="171" formatCode="_-* #,##0.00000000000000000\ _₽_-;\-* #,##0.00000000000000000\ _₽_-;_-* &quot;-&quot;??\ _₽_-;_-@_-"/>
    <numFmt numFmtId="172" formatCode="#,##0.000_ ;[Red]\-#,##0.000\ "/>
    <numFmt numFmtId="173" formatCode="#,##0_ ;\-#,##0\ "/>
    <numFmt numFmtId="174" formatCode="#,##0.0000"/>
  </numFmts>
  <fonts count="43" x14ac:knownFonts="1">
    <font>
      <sz val="10"/>
      <name val="Arial Cyr"/>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8"/>
      <name val="Times New Roman"/>
      <family val="1"/>
      <charset val="204"/>
    </font>
    <font>
      <sz val="7"/>
      <name val="Times New Roman"/>
      <family val="1"/>
      <charset val="204"/>
    </font>
    <font>
      <sz val="9"/>
      <name val="Times New Roman"/>
      <family val="1"/>
      <charset val="204"/>
    </font>
    <font>
      <vertAlign val="superscript"/>
      <sz val="9"/>
      <name val="Times New Roman"/>
      <family val="1"/>
      <charset val="204"/>
    </font>
    <font>
      <sz val="10"/>
      <name val="Times New Roman"/>
      <family val="1"/>
      <charset val="204"/>
    </font>
    <font>
      <b/>
      <sz val="10"/>
      <name val="Times New Roman"/>
      <family val="1"/>
      <charset val="204"/>
    </font>
    <font>
      <b/>
      <sz val="12"/>
      <name val="Times New Roman"/>
      <family val="1"/>
      <charset val="204"/>
    </font>
    <font>
      <vertAlign val="superscript"/>
      <sz val="8"/>
      <name val="Times New Roman"/>
      <family val="1"/>
      <charset val="204"/>
    </font>
    <font>
      <sz val="6"/>
      <name val="Times New Roman"/>
      <family val="1"/>
      <charset val="204"/>
    </font>
    <font>
      <b/>
      <sz val="9"/>
      <name val="Times New Roman"/>
      <family val="1"/>
      <charset val="204"/>
    </font>
    <font>
      <sz val="10"/>
      <name val="Arial Cyr"/>
      <charset val="204"/>
    </font>
    <font>
      <sz val="11"/>
      <color theme="1"/>
      <name val="Calibri"/>
      <family val="2"/>
      <scheme val="minor"/>
    </font>
    <font>
      <sz val="11"/>
      <name val="Times New Roman"/>
      <family val="1"/>
      <charset val="204"/>
    </font>
    <font>
      <sz val="11"/>
      <color theme="1"/>
      <name val="Times New Roman"/>
      <family val="1"/>
      <charset val="204"/>
    </font>
    <font>
      <b/>
      <sz val="11"/>
      <color theme="1"/>
      <name val="Times New Roman"/>
      <family val="1"/>
      <charset val="204"/>
    </font>
    <font>
      <sz val="10"/>
      <color theme="1"/>
      <name val="Times New Roman"/>
      <family val="1"/>
      <charset val="204"/>
    </font>
    <font>
      <sz val="10"/>
      <name val="Arial"/>
      <family val="2"/>
      <charset val="204"/>
    </font>
    <font>
      <sz val="12"/>
      <name val="Times New Roman"/>
      <family val="1"/>
      <charset val="204"/>
    </font>
    <font>
      <u/>
      <sz val="12"/>
      <name val="Times New Roman"/>
      <family val="1"/>
      <charset val="204"/>
    </font>
    <font>
      <b/>
      <sz val="16"/>
      <color rgb="FFFF0000"/>
      <name val="Arial Cyr"/>
      <charset val="204"/>
    </font>
    <font>
      <sz val="10"/>
      <name val="Arial Cyr"/>
      <family val="1"/>
      <charset val="204"/>
    </font>
    <font>
      <b/>
      <sz val="10"/>
      <name val="Arial Cyr"/>
      <charset val="204"/>
    </font>
    <font>
      <u/>
      <sz val="11"/>
      <name val="Times New Roman"/>
      <family val="1"/>
      <charset val="204"/>
    </font>
    <font>
      <sz val="8"/>
      <name val="Arial Cyr"/>
      <charset val="204"/>
    </font>
    <font>
      <u/>
      <sz val="10"/>
      <name val="Times New Roman"/>
      <family val="1"/>
      <charset val="204"/>
    </font>
    <font>
      <sz val="10"/>
      <color rgb="FF343434"/>
      <name val="Times New Roman"/>
      <family val="1"/>
      <charset val="204"/>
    </font>
    <font>
      <b/>
      <sz val="12"/>
      <color theme="1"/>
      <name val="Times New Roman"/>
      <family val="1"/>
      <charset val="204"/>
    </font>
    <font>
      <b/>
      <sz val="10"/>
      <color theme="1"/>
      <name val="Times New Roman"/>
      <family val="1"/>
      <charset val="204"/>
    </font>
    <font>
      <sz val="9"/>
      <color theme="1"/>
      <name val="Times New Roman"/>
      <family val="1"/>
      <charset val="204"/>
    </font>
    <font>
      <sz val="10"/>
      <color rgb="FFFF0000"/>
      <name val="Times New Roman"/>
      <family val="1"/>
      <charset val="204"/>
    </font>
    <font>
      <sz val="10"/>
      <color rgb="FFFF0000"/>
      <name val="Arial Cyr"/>
      <charset val="204"/>
    </font>
    <font>
      <b/>
      <sz val="14"/>
      <color theme="1"/>
      <name val="Times New Roman"/>
      <family val="1"/>
      <charset val="204"/>
    </font>
    <font>
      <sz val="14"/>
      <color theme="1"/>
      <name val="Times New Roman"/>
      <family val="1"/>
      <charset val="204"/>
    </font>
    <font>
      <sz val="14"/>
      <name val="Times New Roman"/>
      <family val="1"/>
      <charset val="204"/>
    </font>
    <font>
      <sz val="14"/>
      <color indexed="8"/>
      <name val="Times New Roman"/>
      <family val="1"/>
      <charset val="204"/>
    </font>
    <font>
      <sz val="24"/>
      <color rgb="FFFF0000"/>
      <name val="Times New Roman"/>
      <family val="1"/>
      <charset val="204"/>
    </font>
    <font>
      <i/>
      <sz val="9"/>
      <name val="Times New Roman"/>
      <family val="1"/>
      <charset val="204"/>
    </font>
  </fonts>
  <fills count="12">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
      <patternFill patternType="solid">
        <fgColor rgb="FFFFFF00"/>
        <bgColor indexed="64"/>
      </patternFill>
    </fill>
    <fill>
      <patternFill patternType="solid">
        <fgColor rgb="FFFFFFFF"/>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rgb="FF92D050"/>
        <bgColor indexed="64"/>
      </patternFill>
    </fill>
    <fill>
      <patternFill patternType="solid">
        <fgColor theme="8" tint="0.59999389629810485"/>
        <bgColor indexed="64"/>
      </patternFill>
    </fill>
    <fill>
      <patternFill patternType="solid">
        <fgColor rgb="FF00B050"/>
        <bgColor indexed="64"/>
      </patternFill>
    </fill>
    <fill>
      <patternFill patternType="solid">
        <fgColor rgb="FF00B0F0"/>
        <bgColor indexed="64"/>
      </patternFill>
    </fill>
  </fills>
  <borders count="56">
    <border>
      <left/>
      <right/>
      <top/>
      <bottom/>
      <diagonal/>
    </border>
    <border>
      <left/>
      <right/>
      <top style="thin">
        <color indexed="64"/>
      </top>
      <bottom style="thin">
        <color indexed="64"/>
      </bottom>
      <diagonal/>
    </border>
    <border>
      <left style="mediumDashDot">
        <color indexed="64"/>
      </left>
      <right/>
      <top/>
      <bottom/>
      <diagonal/>
    </border>
    <border>
      <left/>
      <right style="mediumDashDot">
        <color indexed="64"/>
      </right>
      <top/>
      <bottom/>
      <diagonal/>
    </border>
    <border>
      <left/>
      <right/>
      <top/>
      <bottom style="thin">
        <color indexed="64"/>
      </bottom>
      <diagonal/>
    </border>
    <border>
      <left style="mediumDashDot">
        <color indexed="64"/>
      </left>
      <right/>
      <top style="mediumDashDot">
        <color indexed="64"/>
      </top>
      <bottom/>
      <diagonal/>
    </border>
    <border>
      <left/>
      <right/>
      <top style="mediumDashDot">
        <color indexed="64"/>
      </top>
      <bottom/>
      <diagonal/>
    </border>
    <border>
      <left/>
      <right style="mediumDashDot">
        <color indexed="64"/>
      </right>
      <top style="mediumDashDot">
        <color indexed="64"/>
      </top>
      <bottom/>
      <diagonal/>
    </border>
    <border>
      <left style="mediumDashDot">
        <color indexed="64"/>
      </left>
      <right/>
      <top/>
      <bottom style="mediumDashDot">
        <color indexed="64"/>
      </bottom>
      <diagonal/>
    </border>
    <border>
      <left/>
      <right/>
      <top/>
      <bottom style="mediumDashDot">
        <color indexed="64"/>
      </bottom>
      <diagonal/>
    </border>
    <border>
      <left/>
      <right style="mediumDashDot">
        <color indexed="64"/>
      </right>
      <top/>
      <bottom style="mediumDashDot">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right style="medium">
        <color indexed="64"/>
      </right>
      <top/>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s>
  <cellStyleXfs count="48">
    <xf numFmtId="0" fontId="0" fillId="0" borderId="0"/>
    <xf numFmtId="164" fontId="16" fillId="0" borderId="0" applyFont="0" applyFill="0" applyBorder="0" applyAlignment="0" applyProtection="0"/>
    <xf numFmtId="0" fontId="5" fillId="0" borderId="0"/>
    <xf numFmtId="0" fontId="17" fillId="0" borderId="0"/>
    <xf numFmtId="0" fontId="17" fillId="0" borderId="0"/>
    <xf numFmtId="0" fontId="5" fillId="0" borderId="0"/>
    <xf numFmtId="164" fontId="5" fillId="0" borderId="0" applyFont="0" applyFill="0" applyBorder="0" applyAlignment="0" applyProtection="0"/>
    <xf numFmtId="0" fontId="5" fillId="0" borderId="0"/>
    <xf numFmtId="0" fontId="5" fillId="0" borderId="0"/>
    <xf numFmtId="0" fontId="16" fillId="0" borderId="0"/>
    <xf numFmtId="0" fontId="5" fillId="0" borderId="0"/>
    <xf numFmtId="0" fontId="5" fillId="0" borderId="0"/>
    <xf numFmtId="164" fontId="5" fillId="0" borderId="0" applyFont="0" applyFill="0" applyBorder="0" applyAlignment="0" applyProtection="0"/>
    <xf numFmtId="165" fontId="17" fillId="0" borderId="0" applyFont="0" applyFill="0" applyBorder="0" applyAlignment="0" applyProtection="0"/>
    <xf numFmtId="0" fontId="5" fillId="0" borderId="0"/>
    <xf numFmtId="0" fontId="22" fillId="0" borderId="0"/>
    <xf numFmtId="164" fontId="5" fillId="0" borderId="0" applyFont="0" applyFill="0" applyBorder="0" applyAlignment="0" applyProtection="0"/>
    <xf numFmtId="165" fontId="5" fillId="0" borderId="0" applyFont="0" applyFill="0" applyBorder="0" applyAlignment="0" applyProtection="0"/>
    <xf numFmtId="0" fontId="4" fillId="0" borderId="0"/>
    <xf numFmtId="165" fontId="4" fillId="0" borderId="0" applyFont="0" applyFill="0" applyBorder="0" applyAlignment="0" applyProtection="0"/>
    <xf numFmtId="0" fontId="4" fillId="0" borderId="0"/>
    <xf numFmtId="164" fontId="4" fillId="0" borderId="0" applyFont="0" applyFill="0" applyBorder="0" applyAlignment="0" applyProtection="0"/>
    <xf numFmtId="165" fontId="16"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0" fontId="17" fillId="0" borderId="0"/>
    <xf numFmtId="165" fontId="17" fillId="0" borderId="0" applyFont="0" applyFill="0" applyBorder="0" applyAlignment="0" applyProtection="0"/>
    <xf numFmtId="0" fontId="4" fillId="0" borderId="0"/>
    <xf numFmtId="0" fontId="4" fillId="0" borderId="0"/>
    <xf numFmtId="166" fontId="22" fillId="0" borderId="0" applyFont="0" applyFill="0" applyBorder="0" applyAlignment="0" applyProtection="0"/>
    <xf numFmtId="165" fontId="4" fillId="0" borderId="0" applyFont="0" applyFill="0" applyBorder="0" applyAlignment="0" applyProtection="0"/>
    <xf numFmtId="0" fontId="4" fillId="0" borderId="0"/>
    <xf numFmtId="164" fontId="4" fillId="0" borderId="0" applyFont="0" applyFill="0" applyBorder="0" applyAlignment="0" applyProtection="0"/>
    <xf numFmtId="0" fontId="16" fillId="0" borderId="0"/>
    <xf numFmtId="165" fontId="16" fillId="0" borderId="0" applyFont="0" applyFill="0" applyBorder="0" applyAlignment="0" applyProtection="0"/>
    <xf numFmtId="0" fontId="22" fillId="0" borderId="0"/>
    <xf numFmtId="0" fontId="22" fillId="0" borderId="0"/>
    <xf numFmtId="0" fontId="4" fillId="0" borderId="0"/>
    <xf numFmtId="164" fontId="4" fillId="0" borderId="0" applyFont="0" applyFill="0" applyBorder="0" applyAlignment="0" applyProtection="0"/>
    <xf numFmtId="165" fontId="10" fillId="0" borderId="0" applyFont="0" applyFill="0" applyBorder="0" applyAlignment="0" applyProtection="0"/>
    <xf numFmtId="0" fontId="10" fillId="0" borderId="0"/>
    <xf numFmtId="0" fontId="4" fillId="0" borderId="0"/>
    <xf numFmtId="0" fontId="3" fillId="0" borderId="0"/>
    <xf numFmtId="164" fontId="3" fillId="0" borderId="0" applyFont="0" applyFill="0" applyBorder="0" applyAlignment="0" applyProtection="0"/>
    <xf numFmtId="0" fontId="2" fillId="0" borderId="0"/>
    <xf numFmtId="0" fontId="1" fillId="0" borderId="0"/>
    <xf numFmtId="164" fontId="1" fillId="0" borderId="0" applyFont="0" applyFill="0" applyBorder="0" applyAlignment="0" applyProtection="0"/>
  </cellStyleXfs>
  <cellXfs count="1555">
    <xf numFmtId="0" fontId="0" fillId="0" borderId="0" xfId="0"/>
    <xf numFmtId="0" fontId="8" fillId="0" borderId="0" xfId="0" applyFont="1" applyAlignment="1">
      <alignment horizontal="left"/>
    </xf>
    <xf numFmtId="0" fontId="10" fillId="0" borderId="0" xfId="0" applyFont="1" applyAlignment="1">
      <alignment horizontal="left"/>
    </xf>
    <xf numFmtId="0" fontId="10" fillId="0" borderId="0" xfId="0" applyFont="1" applyAlignment="1">
      <alignment horizontal="right"/>
    </xf>
    <xf numFmtId="0" fontId="12" fillId="0" borderId="0" xfId="0" applyFont="1" applyAlignment="1"/>
    <xf numFmtId="0" fontId="12" fillId="0" borderId="0" xfId="0" applyFont="1" applyAlignment="1">
      <alignment horizontal="left"/>
    </xf>
    <xf numFmtId="0" fontId="12" fillId="0" borderId="0" xfId="0" applyFont="1" applyAlignment="1">
      <alignment horizontal="right"/>
    </xf>
    <xf numFmtId="0" fontId="12" fillId="0" borderId="0" xfId="0" applyFont="1" applyAlignment="1">
      <alignment horizontal="center"/>
    </xf>
    <xf numFmtId="49" fontId="12" fillId="0" borderId="0" xfId="0" applyNumberFormat="1" applyFont="1" applyAlignment="1">
      <alignment horizontal="right"/>
    </xf>
    <xf numFmtId="0" fontId="10" fillId="0" borderId="0" xfId="0" applyFont="1" applyBorder="1" applyAlignment="1">
      <alignment horizontal="center"/>
    </xf>
    <xf numFmtId="0" fontId="7" fillId="0" borderId="0" xfId="0" applyFont="1" applyAlignment="1">
      <alignment horizontal="center" vertical="top"/>
    </xf>
    <xf numFmtId="0" fontId="6" fillId="0" borderId="0" xfId="0" applyFont="1" applyAlignment="1">
      <alignment horizontal="left" vertical="center"/>
    </xf>
    <xf numFmtId="0" fontId="7" fillId="0" borderId="0" xfId="0" applyFont="1" applyAlignment="1">
      <alignment horizontal="left"/>
    </xf>
    <xf numFmtId="0" fontId="7" fillId="0" borderId="0" xfId="0" applyFont="1" applyAlignment="1">
      <alignment horizontal="left" vertical="top"/>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2" xfId="0" applyFont="1" applyBorder="1" applyAlignment="1">
      <alignment horizontal="left"/>
    </xf>
    <xf numFmtId="0" fontId="7" fillId="0" borderId="0" xfId="0" applyFont="1" applyBorder="1" applyAlignment="1">
      <alignment horizontal="left"/>
    </xf>
    <xf numFmtId="0" fontId="7" fillId="0" borderId="3" xfId="0" applyFont="1" applyBorder="1" applyAlignment="1">
      <alignment horizontal="left"/>
    </xf>
    <xf numFmtId="0" fontId="6" fillId="0" borderId="4" xfId="0" applyFont="1" applyBorder="1" applyAlignment="1">
      <alignment horizontal="left" vertical="center"/>
    </xf>
    <xf numFmtId="0" fontId="10" fillId="0" borderId="0" xfId="0" applyFont="1" applyAlignment="1">
      <alignment horizontal="left" vertical="center"/>
    </xf>
    <xf numFmtId="0" fontId="14" fillId="0" borderId="0" xfId="0" applyFont="1" applyAlignment="1">
      <alignment horizontal="left"/>
    </xf>
    <xf numFmtId="0" fontId="8" fillId="0" borderId="0" xfId="0" applyFont="1" applyAlignment="1">
      <alignment horizontal="center"/>
    </xf>
    <xf numFmtId="0" fontId="8" fillId="0" borderId="0" xfId="0" applyFont="1" applyAlignment="1">
      <alignment horizontal="right"/>
    </xf>
    <xf numFmtId="0" fontId="8" fillId="0" borderId="5" xfId="0" applyFont="1" applyBorder="1" applyAlignment="1">
      <alignment horizontal="left"/>
    </xf>
    <xf numFmtId="0" fontId="8" fillId="0" borderId="6" xfId="0" applyFont="1" applyBorder="1" applyAlignment="1">
      <alignment horizontal="left"/>
    </xf>
    <xf numFmtId="0" fontId="8" fillId="0" borderId="7" xfId="0" applyFont="1" applyBorder="1" applyAlignment="1">
      <alignment horizontal="left"/>
    </xf>
    <xf numFmtId="0" fontId="8" fillId="0" borderId="2" xfId="0" applyFont="1" applyBorder="1" applyAlignment="1">
      <alignment horizontal="left"/>
    </xf>
    <xf numFmtId="0" fontId="8" fillId="0" borderId="3" xfId="0" applyFont="1" applyBorder="1" applyAlignment="1">
      <alignment horizontal="left"/>
    </xf>
    <xf numFmtId="0" fontId="8" fillId="0" borderId="0" xfId="0" applyFont="1" applyBorder="1" applyAlignment="1">
      <alignment horizontal="left"/>
    </xf>
    <xf numFmtId="0" fontId="8" fillId="0" borderId="0" xfId="0" applyFont="1" applyBorder="1" applyAlignment="1">
      <alignment horizontal="right"/>
    </xf>
    <xf numFmtId="0" fontId="8" fillId="0" borderId="8" xfId="0" applyFont="1" applyBorder="1" applyAlignment="1">
      <alignment horizontal="left"/>
    </xf>
    <xf numFmtId="0" fontId="8" fillId="0" borderId="9" xfId="0" applyFont="1" applyBorder="1" applyAlignment="1">
      <alignment horizontal="left"/>
    </xf>
    <xf numFmtId="0" fontId="8" fillId="0" borderId="10" xfId="0" applyFont="1" applyBorder="1" applyAlignment="1">
      <alignment horizontal="left"/>
    </xf>
    <xf numFmtId="0" fontId="6" fillId="0" borderId="0" xfId="0" applyFont="1" applyAlignment="1">
      <alignment horizontal="left" vertical="center"/>
    </xf>
    <xf numFmtId="0" fontId="7" fillId="0" borderId="0" xfId="0" applyFont="1" applyAlignment="1">
      <alignment horizontal="center" vertical="top"/>
    </xf>
    <xf numFmtId="0" fontId="6" fillId="0" borderId="0" xfId="0" applyFont="1" applyAlignment="1">
      <alignment vertical="center"/>
    </xf>
    <xf numFmtId="0" fontId="17" fillId="0" borderId="0" xfId="3"/>
    <xf numFmtId="4" fontId="19" fillId="0" borderId="11" xfId="13" applyNumberFormat="1" applyFont="1" applyFill="1" applyBorder="1" applyAlignment="1">
      <alignment horizontal="right" vertical="center" wrapText="1"/>
    </xf>
    <xf numFmtId="0" fontId="19" fillId="0" borderId="0" xfId="3" applyFont="1"/>
    <xf numFmtId="49" fontId="10" fillId="0" borderId="11" xfId="0" applyNumberFormat="1" applyFont="1" applyBorder="1" applyAlignment="1">
      <alignment horizontal="center"/>
    </xf>
    <xf numFmtId="0" fontId="10" fillId="0" borderId="0" xfId="0" applyFont="1" applyAlignment="1">
      <alignment horizontal="center"/>
    </xf>
    <xf numFmtId="0" fontId="6" fillId="0" borderId="0" xfId="0" applyFont="1" applyAlignment="1">
      <alignment horizontal="left" vertical="center"/>
    </xf>
    <xf numFmtId="0" fontId="20" fillId="0" borderId="11" xfId="3" applyFont="1" applyBorder="1" applyAlignment="1">
      <alignment horizontal="center" vertical="center" wrapText="1"/>
    </xf>
    <xf numFmtId="0" fontId="19" fillId="0" borderId="11" xfId="3" applyFont="1" applyBorder="1" applyAlignment="1">
      <alignment horizontal="center" vertical="center" wrapText="1"/>
    </xf>
    <xf numFmtId="4" fontId="19" fillId="0" borderId="11" xfId="3" applyNumberFormat="1" applyFont="1" applyBorder="1" applyAlignment="1">
      <alignment horizontal="center" vertical="center" wrapText="1"/>
    </xf>
    <xf numFmtId="3" fontId="19" fillId="0" borderId="11" xfId="3" applyNumberFormat="1" applyFont="1" applyBorder="1" applyAlignment="1">
      <alignment horizontal="center" vertical="center" wrapText="1"/>
    </xf>
    <xf numFmtId="3" fontId="20" fillId="0" borderId="11" xfId="3" applyNumberFormat="1" applyFont="1" applyBorder="1" applyAlignment="1">
      <alignment horizontal="center" vertical="center" wrapText="1"/>
    </xf>
    <xf numFmtId="4" fontId="20" fillId="0" borderId="11" xfId="3" applyNumberFormat="1" applyFont="1" applyBorder="1" applyAlignment="1">
      <alignment horizontal="right" vertical="center" wrapText="1"/>
    </xf>
    <xf numFmtId="0" fontId="19" fillId="0" borderId="11" xfId="3" applyFont="1" applyBorder="1" applyAlignment="1">
      <alignment horizontal="right" vertical="center" wrapText="1"/>
    </xf>
    <xf numFmtId="4" fontId="20" fillId="0" borderId="11" xfId="3" applyNumberFormat="1" applyFont="1" applyBorder="1" applyAlignment="1">
      <alignment horizontal="center" vertical="center" wrapText="1"/>
    </xf>
    <xf numFmtId="169" fontId="8" fillId="0" borderId="16" xfId="0" applyNumberFormat="1" applyFont="1" applyBorder="1" applyAlignment="1" applyProtection="1">
      <alignment vertical="center" wrapText="1"/>
      <protection hidden="1"/>
    </xf>
    <xf numFmtId="169" fontId="8" fillId="0" borderId="11" xfId="0" applyNumberFormat="1" applyFont="1" applyBorder="1" applyAlignment="1" applyProtection="1">
      <alignment vertical="center" wrapText="1"/>
      <protection hidden="1"/>
    </xf>
    <xf numFmtId="49" fontId="0" fillId="0" borderId="0" xfId="0" applyNumberFormat="1" applyAlignment="1">
      <alignment horizontal="center" vertical="center"/>
    </xf>
    <xf numFmtId="2" fontId="10" fillId="0" borderId="11" xfId="0" applyNumberFormat="1" applyFont="1" applyBorder="1" applyAlignment="1">
      <alignment horizontal="center" vertical="top" wrapText="1"/>
    </xf>
    <xf numFmtId="49" fontId="10" fillId="0" borderId="11" xfId="0" applyNumberFormat="1" applyFont="1" applyBorder="1" applyAlignment="1">
      <alignment horizontal="center" vertical="center"/>
    </xf>
    <xf numFmtId="0" fontId="10" fillId="0" borderId="11" xfId="0" applyFont="1" applyBorder="1" applyAlignment="1">
      <alignment horizontal="center" vertical="center"/>
    </xf>
    <xf numFmtId="2" fontId="10" fillId="0" borderId="11" xfId="0" applyNumberFormat="1" applyFont="1" applyBorder="1" applyAlignment="1">
      <alignment horizontal="center" vertical="center"/>
    </xf>
    <xf numFmtId="165" fontId="10" fillId="0" borderId="11" xfId="22" applyFont="1" applyBorder="1" applyAlignment="1">
      <alignment horizontal="center" vertical="center"/>
    </xf>
    <xf numFmtId="0" fontId="11" fillId="0" borderId="0" xfId="0" applyFont="1" applyAlignment="1">
      <alignment horizontal="right" wrapText="1"/>
    </xf>
    <xf numFmtId="0" fontId="10" fillId="0" borderId="11" xfId="0" applyFont="1" applyBorder="1" applyAlignment="1">
      <alignment horizontal="center"/>
    </xf>
    <xf numFmtId="0" fontId="10" fillId="0" borderId="11" xfId="0" applyFont="1" applyBorder="1" applyAlignment="1">
      <alignment horizontal="center" vertical="center" wrapText="1"/>
    </xf>
    <xf numFmtId="0" fontId="11" fillId="0" borderId="0" xfId="0" applyFont="1" applyAlignment="1">
      <alignment horizontal="right" vertical="center"/>
    </xf>
    <xf numFmtId="49" fontId="10" fillId="0" borderId="34" xfId="0" applyNumberFormat="1" applyFont="1" applyBorder="1" applyAlignment="1">
      <alignment horizontal="center" vertical="center"/>
    </xf>
    <xf numFmtId="2" fontId="10" fillId="0" borderId="34" xfId="0" applyNumberFormat="1" applyFont="1" applyBorder="1" applyAlignment="1">
      <alignment horizontal="center" vertical="center"/>
    </xf>
    <xf numFmtId="0" fontId="0" fillId="0" borderId="0" xfId="0" applyAlignment="1">
      <alignment horizontal="center" vertical="center"/>
    </xf>
    <xf numFmtId="165" fontId="10" fillId="0" borderId="11" xfId="22" applyFont="1" applyBorder="1" applyAlignment="1">
      <alignment horizontal="center"/>
    </xf>
    <xf numFmtId="4" fontId="10" fillId="0" borderId="11" xfId="0" applyNumberFormat="1" applyFont="1" applyBorder="1" applyAlignment="1">
      <alignment horizontal="center" vertical="center"/>
    </xf>
    <xf numFmtId="4" fontId="10" fillId="0" borderId="11" xfId="0" applyNumberFormat="1" applyFont="1" applyBorder="1" applyAlignment="1">
      <alignment horizontal="center" vertical="center" wrapText="1"/>
    </xf>
    <xf numFmtId="4" fontId="0" fillId="0" borderId="0" xfId="0" applyNumberFormat="1"/>
    <xf numFmtId="0" fontId="25" fillId="4" borderId="0" xfId="0" applyFont="1" applyFill="1" applyAlignment="1">
      <alignment horizontal="left" wrapText="1"/>
    </xf>
    <xf numFmtId="165" fontId="10" fillId="0" borderId="11" xfId="22" applyFont="1" applyFill="1" applyBorder="1" applyAlignment="1">
      <alignment horizontal="center"/>
    </xf>
    <xf numFmtId="165" fontId="0" fillId="0" borderId="0" xfId="22" applyFont="1"/>
    <xf numFmtId="164" fontId="0" fillId="0" borderId="0" xfId="0" applyNumberFormat="1"/>
    <xf numFmtId="49" fontId="10" fillId="0" borderId="11" xfId="0" applyNumberFormat="1" applyFont="1" applyBorder="1" applyAlignment="1">
      <alignment horizontal="center" vertical="center" wrapText="1"/>
    </xf>
    <xf numFmtId="4" fontId="10" fillId="0" borderId="11" xfId="0" applyNumberFormat="1" applyFont="1" applyBorder="1" applyAlignment="1">
      <alignment horizontal="center"/>
    </xf>
    <xf numFmtId="0" fontId="10" fillId="0" borderId="0" xfId="0" applyFont="1" applyAlignment="1">
      <alignment wrapText="1"/>
    </xf>
    <xf numFmtId="49" fontId="10" fillId="0" borderId="0" xfId="0" applyNumberFormat="1" applyFont="1" applyAlignment="1">
      <alignment horizontal="center" vertical="center"/>
    </xf>
    <xf numFmtId="49" fontId="10" fillId="0" borderId="11" xfId="0" applyNumberFormat="1" applyFont="1" applyBorder="1" applyAlignment="1">
      <alignment horizontal="center" wrapText="1"/>
    </xf>
    <xf numFmtId="49" fontId="10" fillId="0" borderId="0" xfId="0" applyNumberFormat="1" applyFont="1" applyAlignment="1">
      <alignment horizontal="center"/>
    </xf>
    <xf numFmtId="0" fontId="10" fillId="0" borderId="11" xfId="0" applyFont="1" applyBorder="1" applyAlignment="1">
      <alignment horizontal="center" vertical="center" wrapText="1" shrinkToFit="1"/>
    </xf>
    <xf numFmtId="0" fontId="10" fillId="0" borderId="27" xfId="0" applyFont="1" applyBorder="1" applyAlignment="1">
      <alignment wrapText="1" shrinkToFit="1"/>
    </xf>
    <xf numFmtId="0" fontId="10" fillId="0" borderId="21" xfId="0" applyFont="1" applyBorder="1" applyAlignment="1">
      <alignment wrapText="1" shrinkToFit="1"/>
    </xf>
    <xf numFmtId="0" fontId="10" fillId="0" borderId="21" xfId="0" applyFont="1" applyBorder="1" applyAlignment="1">
      <alignment horizontal="center" wrapText="1" shrinkToFit="1"/>
    </xf>
    <xf numFmtId="0" fontId="10" fillId="0" borderId="15" xfId="0" applyFont="1" applyBorder="1" applyAlignment="1">
      <alignment horizontal="center" vertical="center" wrapText="1" shrinkToFit="1"/>
    </xf>
    <xf numFmtId="0" fontId="10" fillId="0" borderId="11" xfId="0" applyFont="1" applyBorder="1" applyAlignment="1">
      <alignment wrapText="1" shrinkToFit="1"/>
    </xf>
    <xf numFmtId="0" fontId="10" fillId="0" borderId="0" xfId="0" applyFont="1" applyAlignment="1">
      <alignment wrapText="1" shrinkToFit="1"/>
    </xf>
    <xf numFmtId="0" fontId="10" fillId="0" borderId="0" xfId="0" applyFont="1" applyAlignment="1">
      <alignment horizontal="center" vertical="center" wrapText="1" shrinkToFit="1"/>
    </xf>
    <xf numFmtId="0" fontId="0" fillId="0" borderId="0" xfId="0" applyAlignment="1">
      <alignment wrapText="1" shrinkToFit="1"/>
    </xf>
    <xf numFmtId="0" fontId="0" fillId="0" borderId="0" xfId="0" applyAlignment="1">
      <alignment horizontal="center" vertical="center" wrapText="1" shrinkToFit="1"/>
    </xf>
    <xf numFmtId="0" fontId="0" fillId="0" borderId="0" xfId="0" applyAlignment="1">
      <alignment horizontal="center"/>
    </xf>
    <xf numFmtId="0" fontId="0" fillId="4" borderId="0" xfId="0" applyFill="1"/>
    <xf numFmtId="0" fontId="10" fillId="0" borderId="0" xfId="0" applyFont="1"/>
    <xf numFmtId="9" fontId="10" fillId="0" borderId="11" xfId="0" applyNumberFormat="1" applyFont="1" applyBorder="1" applyAlignment="1">
      <alignment horizontal="center" vertical="center"/>
    </xf>
    <xf numFmtId="0" fontId="10" fillId="0" borderId="15" xfId="0" applyFont="1" applyBorder="1" applyAlignment="1">
      <alignment horizontal="center" vertical="center" wrapText="1"/>
    </xf>
    <xf numFmtId="0" fontId="10" fillId="0" borderId="27" xfId="0" applyFont="1" applyBorder="1" applyAlignment="1">
      <alignment horizontal="center"/>
    </xf>
    <xf numFmtId="0" fontId="10" fillId="0" borderId="11" xfId="0" applyFont="1" applyBorder="1"/>
    <xf numFmtId="0" fontId="10" fillId="0" borderId="11" xfId="0" applyFont="1" applyBorder="1" applyAlignment="1">
      <alignment wrapText="1"/>
    </xf>
    <xf numFmtId="4" fontId="0" fillId="0" borderId="0" xfId="0" applyNumberFormat="1" applyAlignment="1">
      <alignment horizontal="center"/>
    </xf>
    <xf numFmtId="2" fontId="0" fillId="0" borderId="0" xfId="0" applyNumberFormat="1" applyAlignment="1">
      <alignment horizontal="center"/>
    </xf>
    <xf numFmtId="0" fontId="0" fillId="0" borderId="29" xfId="0" applyBorder="1" applyAlignment="1">
      <alignment horizontal="center" wrapText="1"/>
    </xf>
    <xf numFmtId="0" fontId="0" fillId="0" borderId="0" xfId="0" applyAlignment="1">
      <alignment horizontal="center" wrapText="1"/>
    </xf>
    <xf numFmtId="0" fontId="12" fillId="0" borderId="0" xfId="0" applyFont="1" applyAlignment="1">
      <alignment horizontal="center" vertical="top"/>
    </xf>
    <xf numFmtId="0" fontId="12" fillId="0" borderId="0" xfId="0" applyFont="1" applyAlignment="1">
      <alignment horizontal="center" vertical="top" wrapText="1"/>
    </xf>
    <xf numFmtId="0" fontId="23" fillId="0" borderId="0" xfId="0" applyFont="1" applyAlignment="1">
      <alignment horizontal="left"/>
    </xf>
    <xf numFmtId="0" fontId="10" fillId="0" borderId="20" xfId="0" applyFont="1" applyBorder="1" applyAlignment="1">
      <alignment vertical="center" wrapText="1"/>
    </xf>
    <xf numFmtId="0" fontId="10" fillId="0" borderId="0" xfId="0" applyFont="1" applyAlignment="1">
      <alignment horizontal="center" vertical="top"/>
    </xf>
    <xf numFmtId="0" fontId="10" fillId="0" borderId="0" xfId="0" applyFont="1" applyAlignment="1">
      <alignment vertical="center" wrapText="1"/>
    </xf>
    <xf numFmtId="0" fontId="10" fillId="0" borderId="0" xfId="0" applyFont="1" applyAlignment="1">
      <alignment horizontal="center" vertical="center"/>
    </xf>
    <xf numFmtId="164" fontId="10" fillId="0" borderId="0" xfId="0" applyNumberFormat="1" applyFont="1" applyAlignment="1">
      <alignment horizontal="center" vertical="center"/>
    </xf>
    <xf numFmtId="164" fontId="0" fillId="0" borderId="0" xfId="0" applyNumberFormat="1" applyAlignment="1">
      <alignment vertical="center"/>
    </xf>
    <xf numFmtId="164" fontId="10" fillId="0" borderId="0" xfId="0" applyNumberFormat="1" applyFont="1" applyAlignment="1">
      <alignment horizontal="center" vertical="top"/>
    </xf>
    <xf numFmtId="49" fontId="11" fillId="0" borderId="11" xfId="0" applyNumberFormat="1" applyFont="1" applyBorder="1" applyAlignment="1">
      <alignment horizontal="center" vertical="center"/>
    </xf>
    <xf numFmtId="0" fontId="11" fillId="0" borderId="0" xfId="0" applyFont="1" applyAlignment="1">
      <alignment horizontal="right" vertical="top"/>
    </xf>
    <xf numFmtId="49" fontId="11" fillId="0" borderId="0" xfId="0" applyNumberFormat="1" applyFont="1" applyAlignment="1">
      <alignment horizontal="center" vertical="top"/>
    </xf>
    <xf numFmtId="165" fontId="11" fillId="0" borderId="0" xfId="22" applyFont="1" applyFill="1" applyBorder="1" applyAlignment="1">
      <alignment horizontal="center" vertical="center"/>
    </xf>
    <xf numFmtId="0" fontId="10" fillId="0" borderId="0" xfId="0" applyFont="1" applyAlignment="1">
      <alignment horizontal="right" vertical="top"/>
    </xf>
    <xf numFmtId="49" fontId="10" fillId="0" borderId="0" xfId="0" applyNumberFormat="1" applyFont="1" applyAlignment="1">
      <alignment horizontal="center" vertical="top"/>
    </xf>
    <xf numFmtId="165" fontId="10" fillId="0" borderId="0" xfId="22" applyFont="1" applyFill="1" applyBorder="1" applyAlignment="1">
      <alignment horizontal="center" vertical="center"/>
    </xf>
    <xf numFmtId="49" fontId="11" fillId="0" borderId="11" xfId="0" applyNumberFormat="1" applyFont="1" applyBorder="1" applyAlignment="1">
      <alignment horizontal="center" wrapText="1"/>
    </xf>
    <xf numFmtId="0" fontId="10" fillId="0" borderId="11" xfId="0" applyFont="1" applyBorder="1" applyAlignment="1">
      <alignment horizontal="left" vertical="center" wrapText="1"/>
    </xf>
    <xf numFmtId="165" fontId="11" fillId="0" borderId="11" xfId="22" applyFont="1" applyBorder="1" applyAlignment="1">
      <alignment horizontal="center" vertical="center"/>
    </xf>
    <xf numFmtId="0" fontId="12" fillId="0" borderId="16" xfId="0" applyFont="1" applyBorder="1" applyAlignment="1">
      <alignment horizontal="right"/>
    </xf>
    <xf numFmtId="49" fontId="11" fillId="0" borderId="11" xfId="0" applyNumberFormat="1" applyFont="1" applyBorder="1" applyAlignment="1">
      <alignment horizontal="center" vertical="center" wrapText="1"/>
    </xf>
    <xf numFmtId="0" fontId="12" fillId="0" borderId="11" xfId="0" applyFont="1" applyBorder="1" applyAlignment="1">
      <alignment horizontal="center"/>
    </xf>
    <xf numFmtId="4" fontId="12" fillId="0" borderId="11" xfId="0" applyNumberFormat="1" applyFont="1" applyBorder="1" applyAlignment="1">
      <alignment horizontal="center"/>
    </xf>
    <xf numFmtId="4" fontId="11" fillId="0" borderId="11" xfId="0" applyNumberFormat="1" applyFont="1" applyBorder="1" applyAlignment="1">
      <alignment horizontal="center"/>
    </xf>
    <xf numFmtId="0" fontId="0" fillId="0" borderId="11" xfId="0" applyBorder="1"/>
    <xf numFmtId="2" fontId="10" fillId="0" borderId="0" xfId="0" applyNumberFormat="1" applyFont="1" applyAlignment="1">
      <alignment horizontal="center"/>
    </xf>
    <xf numFmtId="165" fontId="10" fillId="0" borderId="0" xfId="22" applyFont="1" applyFill="1" applyBorder="1" applyAlignment="1">
      <alignment horizontal="center"/>
    </xf>
    <xf numFmtId="0" fontId="10" fillId="0" borderId="24" xfId="0" applyFont="1" applyBorder="1" applyAlignment="1">
      <alignment vertical="center"/>
    </xf>
    <xf numFmtId="0" fontId="10" fillId="0" borderId="0" xfId="0" applyFont="1" applyAlignment="1">
      <alignment vertical="center"/>
    </xf>
    <xf numFmtId="167" fontId="10" fillId="0" borderId="0" xfId="22" applyNumberFormat="1" applyFont="1" applyFill="1" applyBorder="1" applyAlignment="1">
      <alignment horizontal="center"/>
    </xf>
    <xf numFmtId="167" fontId="11" fillId="0" borderId="0" xfId="22" applyNumberFormat="1" applyFont="1" applyFill="1" applyBorder="1" applyAlignment="1">
      <alignment horizontal="center"/>
    </xf>
    <xf numFmtId="165" fontId="11" fillId="0" borderId="0" xfId="22" applyFont="1" applyFill="1" applyBorder="1" applyAlignment="1">
      <alignment horizontal="center"/>
    </xf>
    <xf numFmtId="170" fontId="11" fillId="0" borderId="0" xfId="22" applyNumberFormat="1" applyFont="1" applyFill="1" applyBorder="1" applyAlignment="1">
      <alignment horizontal="center"/>
    </xf>
    <xf numFmtId="167" fontId="10" fillId="0" borderId="0" xfId="22" applyNumberFormat="1" applyFont="1" applyFill="1" applyBorder="1" applyAlignment="1">
      <alignment horizontal="center" vertical="top"/>
    </xf>
    <xf numFmtId="165" fontId="10" fillId="0" borderId="0" xfId="22" applyFont="1" applyFill="1" applyBorder="1" applyAlignment="1">
      <alignment horizontal="center" vertical="top"/>
    </xf>
    <xf numFmtId="167" fontId="10" fillId="0" borderId="11" xfId="0" applyNumberFormat="1" applyFont="1" applyBorder="1" applyAlignment="1">
      <alignment horizontal="center" vertical="center"/>
    </xf>
    <xf numFmtId="3" fontId="10" fillId="0" borderId="11" xfId="0" applyNumberFormat="1" applyFont="1" applyBorder="1" applyAlignment="1">
      <alignment horizontal="center" vertical="center"/>
    </xf>
    <xf numFmtId="167" fontId="10" fillId="0" borderId="11" xfId="22" applyNumberFormat="1" applyFont="1" applyBorder="1" applyAlignment="1">
      <alignment horizontal="right" vertical="center"/>
    </xf>
    <xf numFmtId="167" fontId="10" fillId="0" borderId="11" xfId="0" applyNumberFormat="1" applyFont="1" applyBorder="1" applyAlignment="1">
      <alignment horizontal="right" vertical="center"/>
    </xf>
    <xf numFmtId="167" fontId="10" fillId="0" borderId="34" xfId="22" applyNumberFormat="1" applyFont="1" applyBorder="1" applyAlignment="1">
      <alignment horizontal="right" vertical="center"/>
    </xf>
    <xf numFmtId="49" fontId="10" fillId="0" borderId="11" xfId="0" applyNumberFormat="1" applyFont="1" applyBorder="1" applyAlignment="1">
      <alignment horizontal="center" vertical="center" wrapText="1" shrinkToFit="1"/>
    </xf>
    <xf numFmtId="4" fontId="10" fillId="0" borderId="11" xfId="0" applyNumberFormat="1" applyFont="1" applyBorder="1" applyAlignment="1">
      <alignment horizontal="center" vertical="center" wrapText="1" shrinkToFit="1"/>
    </xf>
    <xf numFmtId="167" fontId="10" fillId="0" borderId="11" xfId="0" applyNumberFormat="1" applyFont="1" applyBorder="1" applyAlignment="1">
      <alignment horizontal="center" vertical="center" wrapText="1"/>
    </xf>
    <xf numFmtId="167" fontId="10" fillId="0" borderId="11" xfId="0" applyNumberFormat="1" applyFont="1" applyBorder="1" applyAlignment="1">
      <alignment horizontal="right" vertical="center" wrapText="1"/>
    </xf>
    <xf numFmtId="167" fontId="10" fillId="0" borderId="11" xfId="22" applyNumberFormat="1" applyFont="1" applyFill="1" applyBorder="1" applyAlignment="1">
      <alignment horizontal="right" vertical="center"/>
    </xf>
    <xf numFmtId="167" fontId="10" fillId="0" borderId="11" xfId="22" applyNumberFormat="1" applyFont="1" applyFill="1" applyBorder="1" applyAlignment="1">
      <alignment horizontal="right"/>
    </xf>
    <xf numFmtId="167" fontId="10" fillId="0" borderId="11" xfId="22" applyNumberFormat="1" applyFont="1" applyBorder="1" applyAlignment="1">
      <alignment horizontal="right" vertical="center" wrapText="1"/>
    </xf>
    <xf numFmtId="167" fontId="0" fillId="0" borderId="11" xfId="22" applyNumberFormat="1" applyFont="1" applyBorder="1" applyAlignment="1">
      <alignment horizontal="right" vertical="center"/>
    </xf>
    <xf numFmtId="167" fontId="10" fillId="0" borderId="11" xfId="0" applyNumberFormat="1" applyFont="1" applyBorder="1" applyAlignment="1">
      <alignment horizontal="right"/>
    </xf>
    <xf numFmtId="167" fontId="11" fillId="0" borderId="11" xfId="0" applyNumberFormat="1" applyFont="1" applyBorder="1" applyAlignment="1">
      <alignment horizontal="right" vertical="center" wrapText="1" shrinkToFit="1"/>
    </xf>
    <xf numFmtId="167" fontId="10" fillId="0" borderId="11" xfId="0" applyNumberFormat="1" applyFont="1" applyBorder="1" applyAlignment="1">
      <alignment horizontal="right" vertical="center" wrapText="1" shrinkToFit="1"/>
    </xf>
    <xf numFmtId="4" fontId="21" fillId="0" borderId="11" xfId="20" applyNumberFormat="1" applyFont="1" applyBorder="1" applyAlignment="1">
      <alignment horizontal="center" vertical="center"/>
    </xf>
    <xf numFmtId="167" fontId="10" fillId="0" borderId="15" xfId="22" applyNumberFormat="1" applyFont="1" applyFill="1" applyBorder="1" applyAlignment="1">
      <alignment horizontal="right" vertical="center"/>
    </xf>
    <xf numFmtId="164" fontId="10" fillId="0" borderId="0" xfId="0" applyNumberFormat="1" applyFont="1" applyAlignment="1">
      <alignment vertical="center"/>
    </xf>
    <xf numFmtId="164" fontId="10" fillId="0" borderId="0" xfId="0" applyNumberFormat="1" applyFont="1"/>
    <xf numFmtId="165" fontId="10" fillId="0" borderId="0" xfId="22" applyFont="1"/>
    <xf numFmtId="0" fontId="11" fillId="0" borderId="0" xfId="0" applyFont="1" applyAlignment="1">
      <alignment horizontal="center" vertical="top"/>
    </xf>
    <xf numFmtId="0" fontId="11" fillId="0" borderId="0" xfId="0" applyFont="1" applyAlignment="1">
      <alignment horizontal="center" vertical="top" wrapText="1"/>
    </xf>
    <xf numFmtId="0" fontId="11" fillId="0" borderId="16" xfId="0" applyFont="1" applyBorder="1" applyAlignment="1">
      <alignment horizontal="right"/>
    </xf>
    <xf numFmtId="0" fontId="11" fillId="0" borderId="11" xfId="0" applyFont="1" applyBorder="1" applyAlignment="1">
      <alignment horizontal="center"/>
    </xf>
    <xf numFmtId="0" fontId="0" fillId="0" borderId="0" xfId="0" applyFont="1"/>
    <xf numFmtId="0" fontId="8" fillId="0" borderId="0" xfId="0" applyFont="1" applyAlignment="1">
      <alignment horizontal="left" vertical="center"/>
    </xf>
    <xf numFmtId="0" fontId="10" fillId="2" borderId="0" xfId="0" applyFont="1" applyFill="1" applyAlignment="1">
      <alignment horizontal="left" vertical="center"/>
    </xf>
    <xf numFmtId="0" fontId="10" fillId="3" borderId="0" xfId="0" applyFont="1" applyFill="1" applyAlignment="1">
      <alignment horizontal="left" vertical="center"/>
    </xf>
    <xf numFmtId="0" fontId="6" fillId="0" borderId="1" xfId="0" applyFont="1" applyBorder="1" applyAlignment="1">
      <alignment horizontal="left" vertical="center"/>
    </xf>
    <xf numFmtId="0" fontId="10" fillId="0" borderId="11" xfId="0" applyFont="1" applyFill="1" applyBorder="1" applyAlignment="1">
      <alignment horizontal="center"/>
    </xf>
    <xf numFmtId="0" fontId="0" fillId="0" borderId="0" xfId="0" applyFill="1"/>
    <xf numFmtId="167" fontId="18" fillId="0" borderId="0" xfId="0" applyNumberFormat="1" applyFont="1" applyFill="1" applyAlignment="1">
      <alignment horizontal="left" vertical="top"/>
    </xf>
    <xf numFmtId="0" fontId="18" fillId="0" borderId="0" xfId="0" applyFont="1" applyFill="1" applyAlignment="1">
      <alignment horizontal="left" vertical="top"/>
    </xf>
    <xf numFmtId="167" fontId="11" fillId="0" borderId="0" xfId="22" applyNumberFormat="1" applyFont="1" applyFill="1" applyBorder="1" applyAlignment="1">
      <alignment horizontal="right" vertical="center"/>
    </xf>
    <xf numFmtId="49" fontId="23" fillId="0" borderId="0" xfId="22" applyNumberFormat="1" applyFont="1" applyFill="1" applyBorder="1" applyAlignment="1">
      <alignment horizontal="right"/>
    </xf>
    <xf numFmtId="49" fontId="23" fillId="0" borderId="0" xfId="22" applyNumberFormat="1" applyFont="1" applyFill="1" applyBorder="1" applyAlignment="1">
      <alignment horizontal="right" vertical="top"/>
    </xf>
    <xf numFmtId="49" fontId="23" fillId="0" borderId="0" xfId="0" applyNumberFormat="1" applyFont="1" applyFill="1" applyAlignment="1">
      <alignment horizontal="right" vertical="top"/>
    </xf>
    <xf numFmtId="167" fontId="12" fillId="0" borderId="0" xfId="0" applyNumberFormat="1" applyFont="1" applyFill="1" applyAlignment="1">
      <alignment horizontal="center" vertical="top"/>
    </xf>
    <xf numFmtId="0" fontId="12" fillId="0" borderId="0" xfId="0" applyFont="1" applyFill="1" applyAlignment="1">
      <alignment horizontal="center" vertical="top"/>
    </xf>
    <xf numFmtId="49" fontId="23" fillId="0" borderId="0" xfId="0" applyNumberFormat="1" applyFont="1" applyFill="1" applyAlignment="1">
      <alignment horizontal="right"/>
    </xf>
    <xf numFmtId="167" fontId="23" fillId="0" borderId="0" xfId="0" applyNumberFormat="1" applyFont="1" applyFill="1" applyAlignment="1">
      <alignment horizontal="left"/>
    </xf>
    <xf numFmtId="0" fontId="23" fillId="0" borderId="0" xfId="0" applyFont="1" applyFill="1" applyAlignment="1">
      <alignment horizontal="left"/>
    </xf>
    <xf numFmtId="167" fontId="10" fillId="0" borderId="0" xfId="0" applyNumberFormat="1" applyFont="1" applyFill="1" applyAlignment="1">
      <alignment horizontal="center" vertical="top"/>
    </xf>
    <xf numFmtId="0" fontId="10" fillId="0" borderId="0" xfId="0" applyFont="1" applyFill="1" applyAlignment="1">
      <alignment horizontal="center" vertical="top"/>
    </xf>
    <xf numFmtId="0" fontId="10" fillId="0" borderId="0" xfId="0" applyFont="1" applyFill="1" applyAlignment="1">
      <alignment horizontal="center" vertical="center"/>
    </xf>
    <xf numFmtId="0" fontId="0" fillId="0" borderId="0" xfId="0" applyFill="1" applyAlignment="1">
      <alignment horizontal="center" vertical="center"/>
    </xf>
    <xf numFmtId="164" fontId="10" fillId="0" borderId="0" xfId="0" applyNumberFormat="1" applyFont="1" applyFill="1" applyAlignment="1">
      <alignment horizontal="center" vertical="center"/>
    </xf>
    <xf numFmtId="164" fontId="0" fillId="0" borderId="0" xfId="0" applyNumberFormat="1" applyFill="1" applyAlignment="1">
      <alignment vertical="center"/>
    </xf>
    <xf numFmtId="164" fontId="0" fillId="0" borderId="0" xfId="0" applyNumberFormat="1" applyFill="1"/>
    <xf numFmtId="165" fontId="0" fillId="0" borderId="0" xfId="0" applyNumberFormat="1" applyFill="1"/>
    <xf numFmtId="164" fontId="10" fillId="0" borderId="0" xfId="0" applyNumberFormat="1" applyFont="1" applyFill="1" applyAlignment="1">
      <alignment horizontal="center" vertical="top"/>
    </xf>
    <xf numFmtId="167" fontId="0" fillId="0" borderId="0" xfId="0" applyNumberFormat="1" applyFill="1"/>
    <xf numFmtId="167" fontId="23" fillId="0" borderId="0" xfId="0" applyNumberFormat="1" applyFont="1" applyFill="1" applyAlignment="1">
      <alignment horizontal="left" vertical="top"/>
    </xf>
    <xf numFmtId="0" fontId="23" fillId="0" borderId="0" xfId="0" applyFont="1" applyFill="1" applyAlignment="1">
      <alignment horizontal="left" vertical="top"/>
    </xf>
    <xf numFmtId="0" fontId="10" fillId="0" borderId="11" xfId="0" applyFont="1" applyFill="1" applyBorder="1" applyAlignment="1">
      <alignment horizontal="center" vertical="center"/>
    </xf>
    <xf numFmtId="49" fontId="23" fillId="0" borderId="0" xfId="0" applyNumberFormat="1" applyFont="1" applyFill="1" applyAlignment="1">
      <alignment horizontal="right" vertical="center"/>
    </xf>
    <xf numFmtId="167" fontId="10" fillId="0" borderId="0" xfId="0" applyNumberFormat="1" applyFont="1" applyFill="1" applyAlignment="1">
      <alignment horizontal="center" vertical="center"/>
    </xf>
    <xf numFmtId="167" fontId="10" fillId="0" borderId="0" xfId="0" applyNumberFormat="1" applyFont="1" applyFill="1" applyAlignment="1">
      <alignment horizontal="center"/>
    </xf>
    <xf numFmtId="0" fontId="10" fillId="0" borderId="0" xfId="0" applyFont="1" applyFill="1" applyAlignment="1">
      <alignment horizontal="center"/>
    </xf>
    <xf numFmtId="171" fontId="0" fillId="0" borderId="0" xfId="0" applyNumberFormat="1" applyFill="1"/>
    <xf numFmtId="49" fontId="10" fillId="0" borderId="11" xfId="0" applyNumberFormat="1" applyFont="1" applyFill="1" applyBorder="1" applyAlignment="1">
      <alignment horizontal="center"/>
    </xf>
    <xf numFmtId="49" fontId="23" fillId="0" borderId="0" xfId="0" applyNumberFormat="1" applyFont="1" applyFill="1" applyAlignment="1">
      <alignment horizontal="right" vertical="top" wrapText="1"/>
    </xf>
    <xf numFmtId="167" fontId="10" fillId="0" borderId="0" xfId="0" applyNumberFormat="1" applyFont="1" applyFill="1" applyAlignment="1">
      <alignment horizontal="center" vertical="top" wrapText="1"/>
    </xf>
    <xf numFmtId="0" fontId="10" fillId="0" borderId="0" xfId="0" applyFont="1" applyFill="1" applyAlignment="1">
      <alignment horizontal="center" vertical="top" wrapText="1"/>
    </xf>
    <xf numFmtId="0" fontId="11" fillId="0" borderId="0" xfId="0" applyFont="1" applyFill="1"/>
    <xf numFmtId="0" fontId="11" fillId="0" borderId="0" xfId="0" applyFont="1" applyFill="1" applyAlignment="1">
      <alignment horizontal="right"/>
    </xf>
    <xf numFmtId="0" fontId="11" fillId="0" borderId="0" xfId="0" applyFont="1" applyFill="1" applyBorder="1" applyAlignment="1">
      <alignment horizontal="right"/>
    </xf>
    <xf numFmtId="167" fontId="23" fillId="0" borderId="0" xfId="0" applyNumberFormat="1" applyFont="1" applyFill="1"/>
    <xf numFmtId="0" fontId="10" fillId="0" borderId="11" xfId="0" applyFont="1" applyFill="1" applyBorder="1" applyAlignment="1">
      <alignment horizontal="center" vertical="top"/>
    </xf>
    <xf numFmtId="0" fontId="10" fillId="3" borderId="26" xfId="0" applyNumberFormat="1" applyFont="1" applyFill="1" applyBorder="1" applyAlignment="1">
      <alignment horizontal="right" vertical="center"/>
    </xf>
    <xf numFmtId="167" fontId="10" fillId="0" borderId="11" xfId="22" applyNumberFormat="1" applyFont="1" applyFill="1" applyBorder="1" applyAlignment="1">
      <alignment horizontal="right" vertical="center"/>
    </xf>
    <xf numFmtId="49" fontId="10" fillId="0" borderId="11" xfId="0" applyNumberFormat="1" applyFont="1" applyFill="1" applyBorder="1" applyAlignment="1">
      <alignment horizontal="center" vertical="center"/>
    </xf>
    <xf numFmtId="167" fontId="11" fillId="0" borderId="11" xfId="22" applyNumberFormat="1" applyFont="1" applyFill="1" applyBorder="1" applyAlignment="1">
      <alignment horizontal="right" vertical="center"/>
    </xf>
    <xf numFmtId="0" fontId="10" fillId="0" borderId="0" xfId="0" applyFont="1" applyAlignment="1">
      <alignment horizontal="center"/>
    </xf>
    <xf numFmtId="0" fontId="10" fillId="0" borderId="11" xfId="0" applyFont="1" applyBorder="1" applyAlignment="1">
      <alignment horizontal="center" vertical="center"/>
    </xf>
    <xf numFmtId="0" fontId="10" fillId="0" borderId="11" xfId="0" applyFont="1" applyBorder="1" applyAlignment="1">
      <alignment horizontal="center" vertical="top"/>
    </xf>
    <xf numFmtId="165" fontId="11" fillId="0" borderId="11" xfId="0" applyNumberFormat="1" applyFont="1" applyBorder="1"/>
    <xf numFmtId="0" fontId="11" fillId="0" borderId="11" xfId="0" applyFont="1" applyBorder="1"/>
    <xf numFmtId="0" fontId="10" fillId="0" borderId="11" xfId="0" applyFont="1" applyFill="1" applyBorder="1" applyAlignment="1">
      <alignment horizontal="center" vertical="center"/>
    </xf>
    <xf numFmtId="0" fontId="10" fillId="0" borderId="11" xfId="0" applyFont="1" applyFill="1" applyBorder="1" applyAlignment="1">
      <alignment horizontal="center"/>
    </xf>
    <xf numFmtId="0" fontId="10" fillId="0" borderId="11" xfId="0" applyFont="1" applyFill="1" applyBorder="1" applyAlignment="1">
      <alignment horizontal="center" vertical="top"/>
    </xf>
    <xf numFmtId="0" fontId="11" fillId="0" borderId="11" xfId="0" applyFont="1" applyFill="1" applyBorder="1" applyAlignment="1">
      <alignment horizontal="center" vertical="center" wrapText="1"/>
    </xf>
    <xf numFmtId="49" fontId="11" fillId="0" borderId="11" xfId="0" applyNumberFormat="1" applyFont="1" applyFill="1" applyBorder="1" applyAlignment="1">
      <alignment horizontal="center" vertical="center"/>
    </xf>
    <xf numFmtId="167" fontId="11" fillId="0" borderId="11" xfId="0" applyNumberFormat="1" applyFont="1" applyFill="1" applyBorder="1" applyAlignment="1">
      <alignment horizontal="center" vertical="center"/>
    </xf>
    <xf numFmtId="0" fontId="11" fillId="0" borderId="11" xfId="0" applyFont="1" applyFill="1" applyBorder="1" applyAlignment="1">
      <alignment horizontal="center" vertical="center"/>
    </xf>
    <xf numFmtId="169" fontId="8" fillId="0" borderId="16" xfId="0" applyNumberFormat="1" applyFont="1" applyFill="1" applyBorder="1" applyAlignment="1" applyProtection="1">
      <alignment vertical="center" wrapText="1"/>
      <protection hidden="1"/>
    </xf>
    <xf numFmtId="169" fontId="8" fillId="0" borderId="11" xfId="0" applyNumberFormat="1" applyFont="1" applyFill="1" applyBorder="1" applyAlignment="1" applyProtection="1">
      <alignment vertical="center" wrapText="1"/>
      <protection hidden="1"/>
    </xf>
    <xf numFmtId="169" fontId="15" fillId="0" borderId="16" xfId="0" applyNumberFormat="1" applyFont="1" applyFill="1" applyBorder="1" applyAlignment="1" applyProtection="1">
      <alignment vertical="center" wrapText="1"/>
      <protection hidden="1"/>
    </xf>
    <xf numFmtId="169" fontId="15" fillId="0" borderId="11" xfId="0" applyNumberFormat="1" applyFont="1" applyFill="1" applyBorder="1" applyAlignment="1" applyProtection="1">
      <alignment vertical="center" wrapText="1"/>
      <protection hidden="1"/>
    </xf>
    <xf numFmtId="167" fontId="11" fillId="0" borderId="11" xfId="22" applyNumberFormat="1" applyFont="1" applyBorder="1" applyAlignment="1">
      <alignment horizontal="right"/>
    </xf>
    <xf numFmtId="165" fontId="19" fillId="0" borderId="0" xfId="13" applyFont="1" applyFill="1" applyAlignment="1">
      <alignment horizontal="center" vertical="center"/>
    </xf>
    <xf numFmtId="0" fontId="11" fillId="0" borderId="21" xfId="0" applyFont="1" applyBorder="1" applyAlignment="1">
      <alignment wrapText="1" shrinkToFit="1"/>
    </xf>
    <xf numFmtId="49" fontId="11" fillId="0" borderId="11" xfId="0" applyNumberFormat="1" applyFont="1" applyBorder="1" applyAlignment="1">
      <alignment horizontal="center" vertical="center" wrapText="1" shrinkToFit="1"/>
    </xf>
    <xf numFmtId="4" fontId="11" fillId="0" borderId="11" xfId="0" applyNumberFormat="1" applyFont="1" applyBorder="1" applyAlignment="1">
      <alignment horizontal="center" vertical="center" wrapText="1" shrinkToFit="1"/>
    </xf>
    <xf numFmtId="49" fontId="10" fillId="0" borderId="11" xfId="0" applyNumberFormat="1" applyFont="1" applyFill="1" applyBorder="1" applyAlignment="1">
      <alignment horizontal="center" vertical="center" wrapText="1"/>
    </xf>
    <xf numFmtId="0" fontId="10" fillId="0" borderId="0" xfId="0" applyFont="1" applyFill="1" applyAlignment="1">
      <alignment horizontal="left"/>
    </xf>
    <xf numFmtId="49" fontId="10" fillId="0" borderId="0" xfId="0" applyNumberFormat="1" applyFont="1" applyFill="1" applyAlignment="1">
      <alignment horizontal="center"/>
    </xf>
    <xf numFmtId="49" fontId="10" fillId="0" borderId="0" xfId="0" applyNumberFormat="1" applyFont="1" applyFill="1" applyAlignment="1">
      <alignment horizontal="center" vertical="center" wrapText="1"/>
    </xf>
    <xf numFmtId="2" fontId="10" fillId="0" borderId="0" xfId="0" applyNumberFormat="1" applyFont="1" applyFill="1" applyAlignment="1">
      <alignment horizontal="center" wrapText="1"/>
    </xf>
    <xf numFmtId="2" fontId="10" fillId="0" borderId="0" xfId="0" applyNumberFormat="1" applyFont="1" applyFill="1" applyAlignment="1">
      <alignment horizontal="center" vertical="center"/>
    </xf>
    <xf numFmtId="0" fontId="0" fillId="0" borderId="0" xfId="0" applyBorder="1"/>
    <xf numFmtId="2" fontId="0" fillId="0" borderId="0" xfId="0" applyNumberFormat="1" applyBorder="1"/>
    <xf numFmtId="49" fontId="35" fillId="0" borderId="29" xfId="22" applyNumberFormat="1" applyFont="1" applyFill="1" applyBorder="1" applyAlignment="1">
      <alignment horizontal="center" vertical="center"/>
    </xf>
    <xf numFmtId="49" fontId="36" fillId="0" borderId="0" xfId="0" applyNumberFormat="1" applyFont="1" applyAlignment="1">
      <alignment horizontal="left"/>
    </xf>
    <xf numFmtId="49" fontId="36" fillId="0" borderId="0" xfId="0" applyNumberFormat="1" applyFont="1"/>
    <xf numFmtId="49" fontId="35" fillId="0" borderId="29" xfId="0" applyNumberFormat="1" applyFont="1" applyBorder="1" applyAlignment="1">
      <alignment horizontal="center" wrapText="1" shrinkToFit="1"/>
    </xf>
    <xf numFmtId="49" fontId="0" fillId="0" borderId="0" xfId="0" applyNumberFormat="1" applyAlignment="1">
      <alignment horizontal="right"/>
    </xf>
    <xf numFmtId="49" fontId="0" fillId="0" borderId="0" xfId="0" applyNumberFormat="1" applyAlignment="1">
      <alignment horizontal="right" wrapText="1"/>
    </xf>
    <xf numFmtId="4" fontId="10" fillId="0" borderId="11" xfId="0" applyNumberFormat="1" applyFont="1" applyFill="1" applyBorder="1" applyAlignment="1">
      <alignment horizontal="center" vertical="center"/>
    </xf>
    <xf numFmtId="167" fontId="11" fillId="0" borderId="11" xfId="22" applyNumberFormat="1" applyFont="1" applyBorder="1" applyAlignment="1">
      <alignment horizontal="right" vertical="center"/>
    </xf>
    <xf numFmtId="4" fontId="10" fillId="0" borderId="11" xfId="0" applyNumberFormat="1" applyFont="1" applyFill="1" applyBorder="1" applyAlignment="1">
      <alignment horizontal="center"/>
    </xf>
    <xf numFmtId="0" fontId="11" fillId="0" borderId="11" xfId="0" applyFont="1" applyBorder="1" applyAlignment="1">
      <alignment horizontal="center" vertical="center"/>
    </xf>
    <xf numFmtId="4" fontId="10" fillId="0" borderId="11" xfId="22" applyNumberFormat="1" applyFont="1" applyFill="1" applyBorder="1" applyAlignment="1">
      <alignment horizontal="center"/>
    </xf>
    <xf numFmtId="4" fontId="10" fillId="0" borderId="11" xfId="22" applyNumberFormat="1" applyFont="1" applyFill="1" applyBorder="1" applyAlignment="1"/>
    <xf numFmtId="0" fontId="12" fillId="0" borderId="16" xfId="0" applyFont="1" applyBorder="1" applyAlignment="1">
      <alignment horizontal="center"/>
    </xf>
    <xf numFmtId="0" fontId="12" fillId="0" borderId="0" xfId="0" applyFont="1" applyBorder="1" applyAlignment="1">
      <alignment horizontal="center"/>
    </xf>
    <xf numFmtId="49" fontId="10" fillId="3" borderId="11" xfId="0" applyNumberFormat="1" applyFont="1" applyFill="1" applyBorder="1" applyAlignment="1">
      <alignment horizontal="center" vertical="center"/>
    </xf>
    <xf numFmtId="165" fontId="10" fillId="0" borderId="11" xfId="22" applyFont="1" applyFill="1" applyBorder="1" applyAlignment="1">
      <alignment horizontal="center"/>
    </xf>
    <xf numFmtId="0" fontId="27" fillId="0" borderId="0" xfId="0" applyFont="1"/>
    <xf numFmtId="165" fontId="10" fillId="0" borderId="11" xfId="22" applyFont="1" applyFill="1" applyBorder="1" applyAlignment="1"/>
    <xf numFmtId="165" fontId="11" fillId="0" borderId="11" xfId="0" applyNumberFormat="1" applyFont="1" applyBorder="1" applyAlignment="1"/>
    <xf numFmtId="0" fontId="19" fillId="9" borderId="0" xfId="45" applyFont="1" applyFill="1" applyAlignment="1">
      <alignment horizontal="center" vertical="center"/>
    </xf>
    <xf numFmtId="0" fontId="38" fillId="0" borderId="0" xfId="45" applyFont="1" applyFill="1" applyAlignment="1">
      <alignment horizontal="center" vertical="center"/>
    </xf>
    <xf numFmtId="0" fontId="19" fillId="0" borderId="0" xfId="45" applyFont="1" applyFill="1" applyAlignment="1">
      <alignment horizontal="center" vertical="center"/>
    </xf>
    <xf numFmtId="0" fontId="39" fillId="0" borderId="11" xfId="9" applyFont="1" applyFill="1" applyBorder="1" applyAlignment="1">
      <alignment horizontal="center" vertical="center"/>
    </xf>
    <xf numFmtId="0" fontId="40" fillId="0" borderId="11" xfId="9" applyFont="1" applyFill="1" applyBorder="1" applyAlignment="1">
      <alignment horizontal="center" vertical="center" wrapText="1"/>
    </xf>
    <xf numFmtId="0" fontId="39" fillId="0" borderId="11" xfId="9" applyFont="1" applyFill="1" applyBorder="1" applyAlignment="1">
      <alignment horizontal="center" vertical="center" wrapText="1"/>
    </xf>
    <xf numFmtId="164" fontId="39" fillId="4" borderId="11" xfId="9" applyNumberFormat="1" applyFont="1" applyFill="1" applyBorder="1" applyAlignment="1">
      <alignment horizontal="center" vertical="center" wrapText="1"/>
    </xf>
    <xf numFmtId="0" fontId="40" fillId="4" borderId="11" xfId="9" applyFont="1" applyFill="1" applyBorder="1" applyAlignment="1">
      <alignment horizontal="center" vertical="center" wrapText="1"/>
    </xf>
    <xf numFmtId="0" fontId="39" fillId="4" borderId="11" xfId="9" applyFont="1" applyFill="1" applyBorder="1" applyAlignment="1">
      <alignment horizontal="center" vertical="center" wrapText="1"/>
    </xf>
    <xf numFmtId="173" fontId="39" fillId="4" borderId="11" xfId="9" applyNumberFormat="1" applyFont="1" applyFill="1" applyBorder="1" applyAlignment="1">
      <alignment horizontal="center" vertical="center" wrapText="1"/>
    </xf>
    <xf numFmtId="165" fontId="39" fillId="0" borderId="11" xfId="9" applyNumberFormat="1" applyFont="1" applyFill="1" applyBorder="1" applyAlignment="1">
      <alignment horizontal="right" vertical="center" wrapText="1"/>
    </xf>
    <xf numFmtId="0" fontId="39" fillId="0" borderId="4" xfId="9" applyFont="1" applyFill="1" applyBorder="1" applyAlignment="1">
      <alignment horizontal="center" vertical="center"/>
    </xf>
    <xf numFmtId="0" fontId="39" fillId="0" borderId="4" xfId="9" applyFont="1" applyFill="1" applyBorder="1" applyAlignment="1">
      <alignment horizontal="center" vertical="center" wrapText="1"/>
    </xf>
    <xf numFmtId="0" fontId="40" fillId="0" borderId="4" xfId="9" applyFont="1" applyFill="1" applyBorder="1" applyAlignment="1">
      <alignment horizontal="center" vertical="center" wrapText="1"/>
    </xf>
    <xf numFmtId="0" fontId="41" fillId="0" borderId="0" xfId="45" applyFont="1" applyFill="1" applyAlignment="1">
      <alignment horizontal="left" vertical="center"/>
    </xf>
    <xf numFmtId="164" fontId="19" fillId="0" borderId="0" xfId="45" applyNumberFormat="1" applyFont="1" applyFill="1" applyAlignment="1">
      <alignment horizontal="center" vertical="center"/>
    </xf>
    <xf numFmtId="49" fontId="23" fillId="0" borderId="0" xfId="22" applyNumberFormat="1" applyFont="1" applyFill="1" applyBorder="1" applyAlignment="1">
      <alignment horizontal="right" vertical="top" wrapText="1"/>
    </xf>
    <xf numFmtId="49" fontId="23" fillId="0" borderId="0" xfId="22" applyNumberFormat="1" applyFont="1" applyFill="1" applyBorder="1" applyAlignment="1">
      <alignment horizontal="right" wrapText="1"/>
    </xf>
    <xf numFmtId="0" fontId="10" fillId="3" borderId="11" xfId="0" applyFont="1" applyFill="1" applyBorder="1" applyAlignment="1">
      <alignment horizontal="center" vertical="center"/>
    </xf>
    <xf numFmtId="0" fontId="10" fillId="3" borderId="11" xfId="0" applyFont="1" applyFill="1" applyBorder="1" applyAlignment="1">
      <alignment horizontal="center"/>
    </xf>
    <xf numFmtId="0" fontId="0" fillId="3" borderId="0" xfId="0" applyFill="1"/>
    <xf numFmtId="0" fontId="11" fillId="3" borderId="0" xfId="0" applyFont="1" applyFill="1"/>
    <xf numFmtId="0" fontId="10" fillId="6" borderId="11" xfId="0" applyFont="1" applyFill="1" applyBorder="1" applyAlignment="1">
      <alignment horizontal="center" vertical="center"/>
    </xf>
    <xf numFmtId="0" fontId="0" fillId="6" borderId="0" xfId="0" applyFill="1"/>
    <xf numFmtId="0" fontId="10" fillId="3" borderId="11" xfId="0" applyFont="1" applyFill="1" applyBorder="1" applyAlignment="1">
      <alignment horizontal="center" vertical="center"/>
    </xf>
    <xf numFmtId="49" fontId="10" fillId="3" borderId="11" xfId="0" applyNumberFormat="1" applyFont="1" applyFill="1" applyBorder="1" applyAlignment="1">
      <alignment horizontal="center"/>
    </xf>
    <xf numFmtId="49" fontId="23" fillId="0" borderId="0" xfId="0" applyNumberFormat="1" applyFont="1" applyAlignment="1">
      <alignment horizontal="right" wrapText="1"/>
    </xf>
    <xf numFmtId="167" fontId="0" fillId="0" borderId="0" xfId="0" applyNumberFormat="1"/>
    <xf numFmtId="49" fontId="10" fillId="0" borderId="11" xfId="0" applyNumberFormat="1" applyFont="1" applyBorder="1" applyAlignment="1">
      <alignment horizontal="center" vertical="top"/>
    </xf>
    <xf numFmtId="167" fontId="23" fillId="0" borderId="0" xfId="0" applyNumberFormat="1" applyFont="1"/>
    <xf numFmtId="0" fontId="11" fillId="0" borderId="0" xfId="0" applyFont="1" applyAlignment="1">
      <alignment horizontal="right"/>
    </xf>
    <xf numFmtId="0" fontId="10" fillId="3" borderId="11" xfId="0" applyFont="1" applyFill="1" applyBorder="1" applyAlignment="1">
      <alignment horizontal="center" vertical="center" wrapText="1"/>
    </xf>
    <xf numFmtId="167" fontId="10" fillId="3" borderId="11" xfId="22" applyNumberFormat="1" applyFont="1" applyFill="1" applyBorder="1" applyAlignment="1">
      <alignment horizontal="right" vertical="center"/>
    </xf>
    <xf numFmtId="167" fontId="11" fillId="3" borderId="11" xfId="22" applyNumberFormat="1" applyFont="1" applyFill="1" applyBorder="1" applyAlignment="1">
      <alignment horizontal="right" vertical="center"/>
    </xf>
    <xf numFmtId="0" fontId="10" fillId="6" borderId="11" xfId="0" applyFont="1" applyFill="1" applyBorder="1" applyAlignment="1">
      <alignment horizontal="center" vertical="top"/>
    </xf>
    <xf numFmtId="49" fontId="10" fillId="6" borderId="11" xfId="0" applyNumberFormat="1" applyFont="1" applyFill="1" applyBorder="1" applyAlignment="1">
      <alignment horizontal="center" vertical="top"/>
    </xf>
    <xf numFmtId="4" fontId="0" fillId="0" borderId="0" xfId="0" applyNumberFormat="1" applyFill="1"/>
    <xf numFmtId="0" fontId="0" fillId="0" borderId="0" xfId="0" applyFont="1" applyFill="1"/>
    <xf numFmtId="0" fontId="0" fillId="0" borderId="0" xfId="0" applyFont="1" applyFill="1" applyAlignment="1">
      <alignment horizontal="right"/>
    </xf>
    <xf numFmtId="4" fontId="0" fillId="0" borderId="11" xfId="0" applyNumberFormat="1" applyFont="1" applyFill="1" applyBorder="1" applyAlignment="1">
      <alignment horizontal="right"/>
    </xf>
    <xf numFmtId="167" fontId="11" fillId="10" borderId="11" xfId="22" applyNumberFormat="1" applyFont="1" applyFill="1" applyBorder="1" applyAlignment="1">
      <alignment horizontal="right"/>
    </xf>
    <xf numFmtId="167" fontId="11" fillId="11" borderId="11" xfId="22" applyNumberFormat="1" applyFont="1" applyFill="1" applyBorder="1" applyAlignment="1">
      <alignment horizontal="right"/>
    </xf>
    <xf numFmtId="49" fontId="10" fillId="3" borderId="11" xfId="0" applyNumberFormat="1" applyFont="1" applyFill="1" applyBorder="1" applyAlignment="1">
      <alignment vertical="center"/>
    </xf>
    <xf numFmtId="49" fontId="10" fillId="3" borderId="11" xfId="0" applyNumberFormat="1" applyFont="1" applyFill="1" applyBorder="1" applyAlignment="1">
      <alignment horizontal="center" wrapText="1"/>
    </xf>
    <xf numFmtId="0" fontId="10" fillId="3" borderId="0" xfId="0" applyFont="1" applyFill="1" applyAlignment="1">
      <alignment horizontal="center" vertical="center" wrapText="1"/>
    </xf>
    <xf numFmtId="0" fontId="10" fillId="3" borderId="11" xfId="0" applyFont="1" applyFill="1" applyBorder="1" applyAlignment="1">
      <alignment horizontal="center" wrapText="1"/>
    </xf>
    <xf numFmtId="49" fontId="10" fillId="3" borderId="11" xfId="0" applyNumberFormat="1" applyFont="1" applyFill="1" applyBorder="1" applyAlignment="1">
      <alignment horizontal="center" vertical="center" wrapText="1"/>
    </xf>
    <xf numFmtId="167" fontId="10" fillId="3" borderId="11" xfId="22" applyNumberFormat="1" applyFont="1" applyFill="1" applyBorder="1" applyAlignment="1">
      <alignment horizontal="right" vertical="center" wrapText="1"/>
    </xf>
    <xf numFmtId="3" fontId="10" fillId="3" borderId="11" xfId="0" applyNumberFormat="1" applyFont="1" applyFill="1" applyBorder="1" applyAlignment="1">
      <alignment horizontal="center" vertical="center" wrapText="1"/>
    </xf>
    <xf numFmtId="3" fontId="10" fillId="3" borderId="11" xfId="0" applyNumberFormat="1" applyFont="1" applyFill="1" applyBorder="1" applyAlignment="1">
      <alignment horizontal="center" vertical="center"/>
    </xf>
    <xf numFmtId="49" fontId="11" fillId="3" borderId="11" xfId="0" applyNumberFormat="1" applyFont="1" applyFill="1" applyBorder="1" applyAlignment="1">
      <alignment horizontal="center" wrapText="1"/>
    </xf>
    <xf numFmtId="4" fontId="11" fillId="3" borderId="11" xfId="0" applyNumberFormat="1" applyFont="1" applyFill="1" applyBorder="1" applyAlignment="1">
      <alignment horizontal="center" vertical="center" wrapText="1"/>
    </xf>
    <xf numFmtId="4" fontId="11" fillId="3" borderId="11" xfId="0" applyNumberFormat="1" applyFont="1" applyFill="1" applyBorder="1" applyAlignment="1">
      <alignment horizontal="center" wrapText="1"/>
    </xf>
    <xf numFmtId="3" fontId="11" fillId="3" borderId="11" xfId="0" applyNumberFormat="1" applyFont="1" applyFill="1" applyBorder="1" applyAlignment="1">
      <alignment horizontal="center" vertical="center" wrapText="1"/>
    </xf>
    <xf numFmtId="3" fontId="11" fillId="3" borderId="11" xfId="0" applyNumberFormat="1" applyFont="1" applyFill="1" applyBorder="1" applyAlignment="1">
      <alignment horizontal="center" vertical="center"/>
    </xf>
    <xf numFmtId="4" fontId="10" fillId="3" borderId="11" xfId="0" applyNumberFormat="1" applyFont="1" applyFill="1" applyBorder="1" applyAlignment="1">
      <alignment horizontal="center" vertical="center" wrapText="1"/>
    </xf>
    <xf numFmtId="4" fontId="10" fillId="3" borderId="11" xfId="0" applyNumberFormat="1" applyFont="1" applyFill="1" applyBorder="1" applyAlignment="1">
      <alignment horizontal="center" wrapText="1"/>
    </xf>
    <xf numFmtId="167" fontId="11" fillId="8" borderId="11" xfId="0" applyNumberFormat="1" applyFont="1" applyFill="1" applyBorder="1" applyAlignment="1">
      <alignment horizontal="right" vertical="center" wrapText="1" shrinkToFit="1"/>
    </xf>
    <xf numFmtId="167" fontId="11" fillId="10" borderId="11" xfId="0" applyNumberFormat="1" applyFont="1" applyFill="1" applyBorder="1" applyAlignment="1">
      <alignment horizontal="right" vertical="center" wrapText="1" shrinkToFit="1"/>
    </xf>
    <xf numFmtId="167" fontId="11" fillId="11" borderId="11" xfId="0" applyNumberFormat="1" applyFont="1" applyFill="1" applyBorder="1" applyAlignment="1">
      <alignment horizontal="right" vertical="center" wrapText="1" shrinkToFit="1"/>
    </xf>
    <xf numFmtId="167" fontId="11" fillId="8" borderId="11" xfId="22" applyNumberFormat="1" applyFont="1" applyFill="1" applyBorder="1" applyAlignment="1">
      <alignment horizontal="right" vertical="center"/>
    </xf>
    <xf numFmtId="167" fontId="10" fillId="10" borderId="11" xfId="22" applyNumberFormat="1" applyFont="1" applyFill="1" applyBorder="1" applyAlignment="1">
      <alignment horizontal="right" vertical="center"/>
    </xf>
    <xf numFmtId="167" fontId="10" fillId="11" borderId="11" xfId="22" applyNumberFormat="1" applyFont="1" applyFill="1" applyBorder="1" applyAlignment="1">
      <alignment horizontal="right" vertical="center"/>
    </xf>
    <xf numFmtId="165" fontId="10" fillId="10" borderId="11" xfId="22" applyFont="1" applyFill="1" applyBorder="1" applyAlignment="1">
      <alignment horizontal="center" vertical="center"/>
    </xf>
    <xf numFmtId="165" fontId="10" fillId="11" borderId="11" xfId="22" applyFont="1" applyFill="1" applyBorder="1" applyAlignment="1">
      <alignment horizontal="center" vertical="center"/>
    </xf>
    <xf numFmtId="165" fontId="11" fillId="8" borderId="11" xfId="22" applyFont="1" applyFill="1" applyBorder="1" applyAlignment="1">
      <alignment horizontal="center"/>
    </xf>
    <xf numFmtId="165" fontId="10" fillId="10" borderId="11" xfId="22" applyFont="1" applyFill="1" applyBorder="1" applyAlignment="1">
      <alignment horizontal="center"/>
    </xf>
    <xf numFmtId="165" fontId="10" fillId="11" borderId="11" xfId="22" applyFont="1" applyFill="1" applyBorder="1" applyAlignment="1">
      <alignment horizontal="center"/>
    </xf>
    <xf numFmtId="0" fontId="10" fillId="3" borderId="0" xfId="0" applyFont="1" applyFill="1" applyAlignment="1">
      <alignment horizontal="right" vertical="top"/>
    </xf>
    <xf numFmtId="49" fontId="10" fillId="3" borderId="0" xfId="0" applyNumberFormat="1" applyFont="1" applyFill="1" applyAlignment="1">
      <alignment horizontal="center" vertical="top"/>
    </xf>
    <xf numFmtId="165" fontId="10" fillId="3" borderId="0" xfId="22" applyFont="1" applyFill="1" applyBorder="1" applyAlignment="1">
      <alignment horizontal="center" vertical="center"/>
    </xf>
    <xf numFmtId="3" fontId="10" fillId="3" borderId="0" xfId="0" applyNumberFormat="1" applyFont="1" applyFill="1" applyAlignment="1">
      <alignment horizontal="left" vertical="center"/>
    </xf>
    <xf numFmtId="0" fontId="10" fillId="0" borderId="11" xfId="0" applyFont="1" applyBorder="1" applyAlignment="1">
      <alignment horizontal="center" vertical="top"/>
    </xf>
    <xf numFmtId="0" fontId="19" fillId="0" borderId="0" xfId="46" applyFont="1" applyFill="1" applyAlignment="1">
      <alignment horizontal="center" vertical="center"/>
    </xf>
    <xf numFmtId="0" fontId="33" fillId="0" borderId="11" xfId="46" applyFont="1" applyFill="1" applyBorder="1" applyAlignment="1">
      <alignment horizontal="center" vertical="center"/>
    </xf>
    <xf numFmtId="0" fontId="33" fillId="0" borderId="11" xfId="46" applyFont="1" applyFill="1" applyBorder="1" applyAlignment="1">
      <alignment horizontal="center" vertical="center" wrapText="1"/>
    </xf>
    <xf numFmtId="0" fontId="20" fillId="0" borderId="11" xfId="46" applyFont="1" applyFill="1" applyBorder="1" applyAlignment="1">
      <alignment horizontal="center" vertical="center" wrapText="1"/>
    </xf>
    <xf numFmtId="0" fontId="20" fillId="0" borderId="0" xfId="46" applyFont="1" applyFill="1" applyAlignment="1">
      <alignment horizontal="center" vertical="center"/>
    </xf>
    <xf numFmtId="4" fontId="19" fillId="0" borderId="11" xfId="47" applyNumberFormat="1" applyFont="1" applyFill="1" applyBorder="1" applyAlignment="1">
      <alignment horizontal="right" vertical="center"/>
    </xf>
    <xf numFmtId="4" fontId="34" fillId="0" borderId="11" xfId="47" applyNumberFormat="1" applyFont="1" applyFill="1" applyBorder="1" applyAlignment="1">
      <alignment horizontal="center" vertical="center" wrapText="1"/>
    </xf>
    <xf numFmtId="4" fontId="19" fillId="0" borderId="11" xfId="47" applyNumberFormat="1" applyFont="1" applyFill="1" applyBorder="1" applyAlignment="1">
      <alignment horizontal="center" vertical="center"/>
    </xf>
    <xf numFmtId="4" fontId="21" fillId="0" borderId="11" xfId="47" applyNumberFormat="1" applyFont="1" applyFill="1" applyBorder="1" applyAlignment="1">
      <alignment horizontal="right" vertical="center"/>
    </xf>
    <xf numFmtId="4" fontId="21" fillId="0" borderId="11" xfId="47" applyNumberFormat="1" applyFont="1" applyFill="1" applyBorder="1" applyAlignment="1">
      <alignment horizontal="center" vertical="center"/>
    </xf>
    <xf numFmtId="4" fontId="21" fillId="0" borderId="0" xfId="46" applyNumberFormat="1" applyFont="1" applyFill="1" applyBorder="1" applyAlignment="1">
      <alignment horizontal="center" vertical="center" wrapText="1"/>
    </xf>
    <xf numFmtId="4" fontId="19" fillId="0" borderId="0" xfId="46" applyNumberFormat="1" applyFont="1" applyFill="1" applyBorder="1" applyAlignment="1">
      <alignment horizontal="center" vertical="center"/>
    </xf>
    <xf numFmtId="4" fontId="19" fillId="0" borderId="0" xfId="47" applyNumberFormat="1" applyFont="1" applyFill="1" applyBorder="1" applyAlignment="1">
      <alignment horizontal="center" vertical="center"/>
    </xf>
    <xf numFmtId="0" fontId="21" fillId="0" borderId="0" xfId="46" applyFont="1" applyFill="1" applyBorder="1" applyAlignment="1">
      <alignment horizontal="center" vertical="center" wrapText="1"/>
    </xf>
    <xf numFmtId="0" fontId="19" fillId="0" borderId="0" xfId="46" applyFont="1" applyFill="1" applyBorder="1" applyAlignment="1">
      <alignment horizontal="center" vertical="center"/>
    </xf>
    <xf numFmtId="164" fontId="19" fillId="0" borderId="0" xfId="47" applyFont="1" applyFill="1" applyBorder="1" applyAlignment="1">
      <alignment horizontal="center" vertical="center"/>
    </xf>
    <xf numFmtId="165" fontId="19" fillId="0" borderId="0" xfId="46" applyNumberFormat="1" applyFont="1" applyFill="1" applyAlignment="1">
      <alignment horizontal="center" vertical="center"/>
    </xf>
    <xf numFmtId="4" fontId="19" fillId="0" borderId="0" xfId="46" applyNumberFormat="1" applyFont="1" applyFill="1" applyAlignment="1">
      <alignment horizontal="center" vertical="center"/>
    </xf>
    <xf numFmtId="0" fontId="21" fillId="0" borderId="11" xfId="46" applyFont="1" applyFill="1" applyBorder="1" applyAlignment="1">
      <alignment horizontal="center" vertical="center" wrapText="1"/>
    </xf>
    <xf numFmtId="0" fontId="21" fillId="0" borderId="11" xfId="46" applyFont="1" applyFill="1" applyBorder="1" applyAlignment="1">
      <alignment horizontal="right" vertical="center" wrapText="1"/>
    </xf>
    <xf numFmtId="0" fontId="33" fillId="0" borderId="11" xfId="46" applyFont="1" applyFill="1" applyBorder="1" applyAlignment="1">
      <alignment horizontal="right" vertical="center" wrapText="1"/>
    </xf>
    <xf numFmtId="4" fontId="19" fillId="0" borderId="11" xfId="46" applyNumberFormat="1" applyFont="1" applyFill="1" applyBorder="1" applyAlignment="1">
      <alignment horizontal="right" vertical="center"/>
    </xf>
    <xf numFmtId="0" fontId="19" fillId="0" borderId="11" xfId="46" applyFont="1" applyFill="1" applyBorder="1" applyAlignment="1">
      <alignment horizontal="right" vertical="center"/>
    </xf>
    <xf numFmtId="49" fontId="11" fillId="0" borderId="11" xfId="0" applyNumberFormat="1" applyFont="1" applyBorder="1" applyAlignment="1">
      <alignment horizontal="center" vertical="top"/>
    </xf>
    <xf numFmtId="49" fontId="11" fillId="7" borderId="19" xfId="0" applyNumberFormat="1" applyFont="1" applyFill="1" applyBorder="1" applyAlignment="1">
      <alignment horizontal="center" vertical="center"/>
    </xf>
    <xf numFmtId="49" fontId="11" fillId="7" borderId="20" xfId="0" applyNumberFormat="1" applyFont="1" applyFill="1" applyBorder="1" applyAlignment="1">
      <alignment horizontal="center" vertical="center"/>
    </xf>
    <xf numFmtId="49" fontId="11" fillId="7" borderId="21" xfId="0" applyNumberFormat="1" applyFont="1" applyFill="1" applyBorder="1" applyAlignment="1">
      <alignment horizontal="center" vertical="center"/>
    </xf>
    <xf numFmtId="49" fontId="11" fillId="7" borderId="24" xfId="0" applyNumberFormat="1" applyFont="1" applyFill="1" applyBorder="1" applyAlignment="1">
      <alignment horizontal="center" vertical="center"/>
    </xf>
    <xf numFmtId="174" fontId="23" fillId="0" borderId="0" xfId="22" applyNumberFormat="1" applyFont="1" applyFill="1" applyBorder="1" applyAlignment="1">
      <alignment horizontal="right"/>
    </xf>
    <xf numFmtId="0" fontId="11" fillId="3" borderId="20" xfId="0" applyFont="1" applyFill="1" applyBorder="1" applyAlignment="1">
      <alignment horizontal="left" vertical="center"/>
    </xf>
    <xf numFmtId="0" fontId="11" fillId="3" borderId="26" xfId="0" applyFont="1" applyFill="1" applyBorder="1" applyAlignment="1">
      <alignment horizontal="left" vertical="center"/>
    </xf>
    <xf numFmtId="0" fontId="11" fillId="3" borderId="0" xfId="0" applyFont="1" applyFill="1" applyBorder="1" applyAlignment="1">
      <alignment horizontal="left" vertical="center"/>
    </xf>
    <xf numFmtId="0" fontId="11" fillId="3" borderId="28" xfId="0" applyFont="1" applyFill="1" applyBorder="1" applyAlignment="1">
      <alignment horizontal="left" vertical="center"/>
    </xf>
    <xf numFmtId="0" fontId="11" fillId="3" borderId="4" xfId="0" applyFont="1" applyFill="1" applyBorder="1" applyAlignment="1">
      <alignment horizontal="left" vertical="center"/>
    </xf>
    <xf numFmtId="0" fontId="11" fillId="3" borderId="13" xfId="0" applyFont="1" applyFill="1" applyBorder="1" applyAlignment="1">
      <alignment horizontal="left" vertical="center"/>
    </xf>
    <xf numFmtId="0" fontId="10" fillId="3" borderId="20" xfId="0" applyFont="1" applyFill="1" applyBorder="1" applyAlignment="1">
      <alignment horizontal="left" vertical="center"/>
    </xf>
    <xf numFmtId="0" fontId="10" fillId="3" borderId="26" xfId="0" applyFont="1" applyFill="1" applyBorder="1" applyAlignment="1">
      <alignment horizontal="left" vertical="center"/>
    </xf>
    <xf numFmtId="0" fontId="10" fillId="3" borderId="4" xfId="0" applyFont="1" applyFill="1" applyBorder="1" applyAlignment="1">
      <alignment horizontal="left" vertical="center"/>
    </xf>
    <xf numFmtId="0" fontId="10" fillId="3" borderId="13" xfId="0" applyFont="1" applyFill="1" applyBorder="1" applyAlignment="1">
      <alignment horizontal="left" vertical="center"/>
    </xf>
    <xf numFmtId="0" fontId="10" fillId="3" borderId="0" xfId="0" applyFont="1" applyFill="1" applyBorder="1" applyAlignment="1">
      <alignment horizontal="left" vertical="center"/>
    </xf>
    <xf numFmtId="0" fontId="10" fillId="3" borderId="28" xfId="0" applyFont="1" applyFill="1" applyBorder="1" applyAlignment="1">
      <alignment horizontal="left" vertical="center"/>
    </xf>
    <xf numFmtId="167" fontId="8" fillId="7" borderId="24" xfId="1" applyNumberFormat="1" applyFont="1" applyFill="1" applyBorder="1" applyAlignment="1">
      <alignment vertical="center"/>
    </xf>
    <xf numFmtId="167" fontId="8" fillId="7" borderId="20" xfId="1" applyNumberFormat="1" applyFont="1" applyFill="1" applyBorder="1" applyAlignment="1">
      <alignment vertical="center"/>
    </xf>
    <xf numFmtId="167" fontId="8" fillId="7" borderId="21" xfId="1" applyNumberFormat="1" applyFont="1" applyFill="1" applyBorder="1" applyAlignment="1">
      <alignment vertical="center"/>
    </xf>
    <xf numFmtId="167" fontId="8" fillId="7" borderId="25" xfId="1" applyNumberFormat="1" applyFont="1" applyFill="1" applyBorder="1" applyAlignment="1">
      <alignment vertical="center"/>
    </xf>
    <xf numFmtId="167" fontId="8" fillId="7" borderId="4" xfId="1" applyNumberFormat="1" applyFont="1" applyFill="1" applyBorder="1" applyAlignment="1">
      <alignment vertical="center"/>
    </xf>
    <xf numFmtId="167" fontId="8" fillId="7" borderId="23" xfId="1" applyNumberFormat="1" applyFont="1" applyFill="1" applyBorder="1" applyAlignment="1">
      <alignment vertical="center"/>
    </xf>
    <xf numFmtId="0" fontId="10" fillId="7" borderId="24" xfId="0" applyNumberFormat="1" applyFont="1" applyFill="1" applyBorder="1" applyAlignment="1">
      <alignment horizontal="center" vertical="center"/>
    </xf>
    <xf numFmtId="0" fontId="10" fillId="7" borderId="20" xfId="0" applyNumberFormat="1" applyFont="1" applyFill="1" applyBorder="1" applyAlignment="1">
      <alignment horizontal="center" vertical="center"/>
    </xf>
    <xf numFmtId="0" fontId="10" fillId="7" borderId="26" xfId="0" applyNumberFormat="1" applyFont="1" applyFill="1" applyBorder="1" applyAlignment="1">
      <alignment horizontal="center" vertical="center"/>
    </xf>
    <xf numFmtId="0" fontId="10" fillId="7" borderId="25" xfId="0" applyNumberFormat="1" applyFont="1" applyFill="1" applyBorder="1" applyAlignment="1">
      <alignment horizontal="center" vertical="center"/>
    </xf>
    <xf numFmtId="0" fontId="10" fillId="7" borderId="4" xfId="0" applyNumberFormat="1" applyFont="1" applyFill="1" applyBorder="1" applyAlignment="1">
      <alignment horizontal="center" vertical="center"/>
    </xf>
    <xf numFmtId="0" fontId="10" fillId="7" borderId="13" xfId="0" applyNumberFormat="1" applyFont="1" applyFill="1" applyBorder="1" applyAlignment="1">
      <alignment horizontal="center" vertical="center"/>
    </xf>
    <xf numFmtId="0" fontId="10" fillId="7" borderId="16" xfId="0" applyNumberFormat="1" applyFont="1" applyFill="1" applyBorder="1" applyAlignment="1">
      <alignment horizontal="right" vertical="center"/>
    </xf>
    <xf numFmtId="0" fontId="10" fillId="7" borderId="1" xfId="0" applyNumberFormat="1" applyFont="1" applyFill="1" applyBorder="1" applyAlignment="1">
      <alignment horizontal="right" vertical="center"/>
    </xf>
    <xf numFmtId="0" fontId="10" fillId="7" borderId="17" xfId="0" applyNumberFormat="1" applyFont="1" applyFill="1" applyBorder="1" applyAlignment="1">
      <alignment horizontal="right" vertical="center"/>
    </xf>
    <xf numFmtId="167" fontId="8" fillId="3" borderId="24" xfId="1" applyNumberFormat="1" applyFont="1" applyFill="1" applyBorder="1" applyAlignment="1">
      <alignment vertical="center"/>
    </xf>
    <xf numFmtId="167" fontId="8" fillId="3" borderId="20" xfId="1" applyNumberFormat="1" applyFont="1" applyFill="1" applyBorder="1" applyAlignment="1">
      <alignment vertical="center"/>
    </xf>
    <xf numFmtId="167" fontId="8" fillId="3" borderId="21" xfId="1" applyNumberFormat="1" applyFont="1" applyFill="1" applyBorder="1" applyAlignment="1">
      <alignment vertical="center"/>
    </xf>
    <xf numFmtId="167" fontId="8" fillId="3" borderId="29" xfId="1" applyNumberFormat="1" applyFont="1" applyFill="1" applyBorder="1" applyAlignment="1">
      <alignment vertical="center"/>
    </xf>
    <xf numFmtId="167" fontId="8" fillId="3" borderId="0" xfId="1" applyNumberFormat="1" applyFont="1" applyFill="1" applyBorder="1" applyAlignment="1">
      <alignment vertical="center"/>
    </xf>
    <xf numFmtId="167" fontId="8" fillId="3" borderId="30" xfId="1" applyNumberFormat="1" applyFont="1" applyFill="1" applyBorder="1" applyAlignment="1">
      <alignment vertical="center"/>
    </xf>
    <xf numFmtId="49" fontId="10" fillId="3" borderId="14" xfId="0" applyNumberFormat="1" applyFont="1" applyFill="1" applyBorder="1" applyAlignment="1">
      <alignment horizontal="center" vertical="center"/>
    </xf>
    <xf numFmtId="49" fontId="10" fillId="3" borderId="1" xfId="0" applyNumberFormat="1" applyFont="1" applyFill="1" applyBorder="1" applyAlignment="1">
      <alignment horizontal="center" vertical="center"/>
    </xf>
    <xf numFmtId="49" fontId="10" fillId="3" borderId="15" xfId="0" applyNumberFormat="1" applyFont="1" applyFill="1" applyBorder="1" applyAlignment="1">
      <alignment horizontal="center" vertical="center"/>
    </xf>
    <xf numFmtId="49" fontId="10" fillId="3" borderId="16" xfId="0" applyNumberFormat="1" applyFont="1" applyFill="1" applyBorder="1" applyAlignment="1">
      <alignment horizontal="center" vertical="center"/>
    </xf>
    <xf numFmtId="49" fontId="8" fillId="3" borderId="16" xfId="0" applyNumberFormat="1" applyFont="1" applyFill="1" applyBorder="1" applyAlignment="1">
      <alignment horizontal="center" vertical="center"/>
    </xf>
    <xf numFmtId="49" fontId="8" fillId="3" borderId="1" xfId="0" applyNumberFormat="1" applyFont="1" applyFill="1" applyBorder="1" applyAlignment="1">
      <alignment horizontal="center" vertical="center"/>
    </xf>
    <xf numFmtId="49" fontId="8" fillId="3" borderId="15" xfId="0" applyNumberFormat="1" applyFont="1" applyFill="1" applyBorder="1" applyAlignment="1">
      <alignment horizontal="center" vertical="center"/>
    </xf>
    <xf numFmtId="167" fontId="8" fillId="3" borderId="16" xfId="1" applyNumberFormat="1" applyFont="1" applyFill="1" applyBorder="1" applyAlignment="1">
      <alignment vertical="center"/>
    </xf>
    <xf numFmtId="167" fontId="8" fillId="3" borderId="1" xfId="1" applyNumberFormat="1" applyFont="1" applyFill="1" applyBorder="1" applyAlignment="1">
      <alignment vertical="center"/>
    </xf>
    <xf numFmtId="167" fontId="8" fillId="3" borderId="15" xfId="1" applyNumberFormat="1" applyFont="1" applyFill="1" applyBorder="1" applyAlignment="1">
      <alignment vertical="center"/>
    </xf>
    <xf numFmtId="49" fontId="10" fillId="3" borderId="19" xfId="0" applyNumberFormat="1" applyFont="1" applyFill="1" applyBorder="1" applyAlignment="1">
      <alignment horizontal="center" vertical="center"/>
    </xf>
    <xf numFmtId="49" fontId="10" fillId="3" borderId="20" xfId="0" applyNumberFormat="1" applyFont="1" applyFill="1" applyBorder="1" applyAlignment="1">
      <alignment horizontal="center" vertical="center"/>
    </xf>
    <xf numFmtId="49" fontId="10" fillId="3" borderId="21" xfId="0" applyNumberFormat="1" applyFont="1" applyFill="1" applyBorder="1" applyAlignment="1">
      <alignment horizontal="center" vertical="center"/>
    </xf>
    <xf numFmtId="49" fontId="10" fillId="3" borderId="45" xfId="0" applyNumberFormat="1" applyFont="1" applyFill="1" applyBorder="1" applyAlignment="1">
      <alignment horizontal="center" vertical="center"/>
    </xf>
    <xf numFmtId="49" fontId="10" fillId="3" borderId="0" xfId="0" applyNumberFormat="1" applyFont="1" applyFill="1" applyBorder="1" applyAlignment="1">
      <alignment horizontal="center" vertical="center"/>
    </xf>
    <xf numFmtId="49" fontId="10" fillId="3" borderId="30" xfId="0" applyNumberFormat="1" applyFont="1" applyFill="1" applyBorder="1" applyAlignment="1">
      <alignment horizontal="center" vertical="center"/>
    </xf>
    <xf numFmtId="49" fontId="10" fillId="3" borderId="22" xfId="0" applyNumberFormat="1" applyFont="1" applyFill="1" applyBorder="1" applyAlignment="1">
      <alignment horizontal="center" vertical="center"/>
    </xf>
    <xf numFmtId="49" fontId="10" fillId="3" borderId="4" xfId="0" applyNumberFormat="1" applyFont="1" applyFill="1" applyBorder="1" applyAlignment="1">
      <alignment horizontal="center" vertical="center"/>
    </xf>
    <xf numFmtId="49" fontId="10" fillId="3" borderId="23" xfId="0" applyNumberFormat="1" applyFont="1" applyFill="1" applyBorder="1" applyAlignment="1">
      <alignment horizontal="center" vertical="center"/>
    </xf>
    <xf numFmtId="49" fontId="10" fillId="3" borderId="24" xfId="0" applyNumberFormat="1" applyFont="1" applyFill="1" applyBorder="1" applyAlignment="1">
      <alignment horizontal="center" vertical="center"/>
    </xf>
    <xf numFmtId="49" fontId="10" fillId="3" borderId="29" xfId="0" applyNumberFormat="1" applyFont="1" applyFill="1" applyBorder="1" applyAlignment="1">
      <alignment horizontal="center" vertical="center"/>
    </xf>
    <xf numFmtId="49" fontId="10" fillId="3" borderId="25" xfId="0" applyNumberFormat="1" applyFont="1" applyFill="1" applyBorder="1" applyAlignment="1">
      <alignment horizontal="center" vertical="center"/>
    </xf>
    <xf numFmtId="49" fontId="15" fillId="3" borderId="16" xfId="0" applyNumberFormat="1" applyFont="1" applyFill="1" applyBorder="1" applyAlignment="1">
      <alignment horizontal="center" vertical="center"/>
    </xf>
    <xf numFmtId="49" fontId="15" fillId="3" borderId="1" xfId="0" applyNumberFormat="1" applyFont="1" applyFill="1" applyBorder="1" applyAlignment="1">
      <alignment horizontal="center" vertical="center"/>
    </xf>
    <xf numFmtId="49" fontId="15" fillId="3" borderId="15" xfId="0" applyNumberFormat="1" applyFont="1" applyFill="1" applyBorder="1" applyAlignment="1">
      <alignment horizontal="center" vertical="center"/>
    </xf>
    <xf numFmtId="167" fontId="15" fillId="3" borderId="11" xfId="1" applyNumberFormat="1" applyFont="1" applyFill="1" applyBorder="1" applyAlignment="1">
      <alignment vertical="center"/>
    </xf>
    <xf numFmtId="0" fontId="10" fillId="3" borderId="16" xfId="0" applyNumberFormat="1" applyFont="1" applyFill="1" applyBorder="1" applyAlignment="1">
      <alignment horizontal="right" vertical="center"/>
    </xf>
    <xf numFmtId="0" fontId="10" fillId="3" borderId="1" xfId="0" applyNumberFormat="1" applyFont="1" applyFill="1" applyBorder="1" applyAlignment="1">
      <alignment horizontal="right" vertical="center"/>
    </xf>
    <xf numFmtId="0" fontId="10" fillId="3" borderId="17" xfId="0" applyNumberFormat="1" applyFont="1" applyFill="1" applyBorder="1" applyAlignment="1">
      <alignment horizontal="right" vertical="center"/>
    </xf>
    <xf numFmtId="0" fontId="11" fillId="7" borderId="20" xfId="0" applyFont="1" applyFill="1" applyBorder="1" applyAlignment="1">
      <alignment horizontal="left" vertical="center"/>
    </xf>
    <xf numFmtId="0" fontId="11" fillId="7" borderId="26" xfId="0" applyFont="1" applyFill="1" applyBorder="1" applyAlignment="1">
      <alignment horizontal="left" vertical="center"/>
    </xf>
    <xf numFmtId="0" fontId="11" fillId="7" borderId="0" xfId="0" applyFont="1" applyFill="1" applyBorder="1" applyAlignment="1">
      <alignment horizontal="left" vertical="center"/>
    </xf>
    <xf numFmtId="0" fontId="11" fillId="7" borderId="28" xfId="0" applyFont="1" applyFill="1" applyBorder="1" applyAlignment="1">
      <alignment horizontal="left" vertical="center"/>
    </xf>
    <xf numFmtId="0" fontId="11" fillId="7" borderId="4" xfId="0" applyFont="1" applyFill="1" applyBorder="1" applyAlignment="1">
      <alignment horizontal="left" vertical="center"/>
    </xf>
    <xf numFmtId="0" fontId="11" fillId="7" borderId="13" xfId="0" applyFont="1" applyFill="1" applyBorder="1" applyAlignment="1">
      <alignment horizontal="left" vertical="center"/>
    </xf>
    <xf numFmtId="49" fontId="8" fillId="3" borderId="24" xfId="0" applyNumberFormat="1" applyFont="1" applyFill="1" applyBorder="1" applyAlignment="1">
      <alignment horizontal="center" vertical="center"/>
    </xf>
    <xf numFmtId="49" fontId="8" fillId="3" borderId="20" xfId="0" applyNumberFormat="1" applyFont="1" applyFill="1" applyBorder="1" applyAlignment="1">
      <alignment horizontal="center" vertical="center"/>
    </xf>
    <xf numFmtId="49" fontId="8" fillId="3" borderId="21" xfId="0" applyNumberFormat="1" applyFont="1" applyFill="1" applyBorder="1" applyAlignment="1">
      <alignment horizontal="center" vertical="center"/>
    </xf>
    <xf numFmtId="49" fontId="8" fillId="3" borderId="25" xfId="0" applyNumberFormat="1" applyFont="1" applyFill="1" applyBorder="1" applyAlignment="1">
      <alignment horizontal="center" vertical="center"/>
    </xf>
    <xf numFmtId="49" fontId="8" fillId="3" borderId="4" xfId="0" applyNumberFormat="1" applyFont="1" applyFill="1" applyBorder="1" applyAlignment="1">
      <alignment horizontal="center" vertical="center"/>
    </xf>
    <xf numFmtId="49" fontId="8" fillId="3" borderId="23" xfId="0" applyNumberFormat="1" applyFont="1" applyFill="1" applyBorder="1" applyAlignment="1">
      <alignment horizontal="center" vertical="center"/>
    </xf>
    <xf numFmtId="167" fontId="10" fillId="0" borderId="45" xfId="0" applyNumberFormat="1" applyFont="1" applyBorder="1" applyAlignment="1">
      <alignment horizontal="center" vertical="center"/>
    </xf>
    <xf numFmtId="0" fontId="10" fillId="0" borderId="0" xfId="0" applyFont="1" applyAlignment="1">
      <alignment horizontal="center" vertical="center"/>
    </xf>
    <xf numFmtId="0" fontId="10" fillId="3" borderId="16" xfId="0" applyNumberFormat="1" applyFont="1" applyFill="1" applyBorder="1" applyAlignment="1">
      <alignment horizontal="center" vertical="center"/>
    </xf>
    <xf numFmtId="0" fontId="10" fillId="3" borderId="1" xfId="0" applyNumberFormat="1" applyFont="1" applyFill="1" applyBorder="1" applyAlignment="1">
      <alignment horizontal="center" vertical="center"/>
    </xf>
    <xf numFmtId="49" fontId="8" fillId="7" borderId="24" xfId="0" applyNumberFormat="1" applyFont="1" applyFill="1" applyBorder="1" applyAlignment="1">
      <alignment horizontal="center" vertical="center"/>
    </xf>
    <xf numFmtId="49" fontId="8" fillId="7" borderId="20" xfId="0" applyNumberFormat="1" applyFont="1" applyFill="1" applyBorder="1" applyAlignment="1">
      <alignment horizontal="center" vertical="center"/>
    </xf>
    <xf numFmtId="49" fontId="8" fillId="7" borderId="21" xfId="0" applyNumberFormat="1" applyFont="1" applyFill="1" applyBorder="1" applyAlignment="1">
      <alignment horizontal="center" vertical="center"/>
    </xf>
    <xf numFmtId="49" fontId="8" fillId="7" borderId="29" xfId="0" applyNumberFormat="1" applyFont="1" applyFill="1" applyBorder="1" applyAlignment="1">
      <alignment horizontal="center" vertical="center"/>
    </xf>
    <xf numFmtId="49" fontId="8" fillId="7" borderId="0" xfId="0" applyNumberFormat="1" applyFont="1" applyFill="1" applyBorder="1" applyAlignment="1">
      <alignment horizontal="center" vertical="center"/>
    </xf>
    <xf numFmtId="49" fontId="8" fillId="7" borderId="30" xfId="0" applyNumberFormat="1" applyFont="1" applyFill="1" applyBorder="1" applyAlignment="1">
      <alignment horizontal="center" vertical="center"/>
    </xf>
    <xf numFmtId="49" fontId="8" fillId="7" borderId="25" xfId="0" applyNumberFormat="1" applyFont="1" applyFill="1" applyBorder="1" applyAlignment="1">
      <alignment horizontal="center" vertical="center"/>
    </xf>
    <xf numFmtId="49" fontId="8" fillId="7" borderId="4" xfId="0" applyNumberFormat="1" applyFont="1" applyFill="1" applyBorder="1" applyAlignment="1">
      <alignment horizontal="center" vertical="center"/>
    </xf>
    <xf numFmtId="49" fontId="8" fillId="7" borderId="23" xfId="0" applyNumberFormat="1" applyFont="1" applyFill="1" applyBorder="1" applyAlignment="1">
      <alignment horizontal="center" vertical="center"/>
    </xf>
    <xf numFmtId="167" fontId="42" fillId="3" borderId="24" xfId="1" applyNumberFormat="1" applyFont="1" applyFill="1" applyBorder="1" applyAlignment="1">
      <alignment vertical="center"/>
    </xf>
    <xf numFmtId="167" fontId="42" fillId="3" borderId="20" xfId="1" applyNumberFormat="1" applyFont="1" applyFill="1" applyBorder="1" applyAlignment="1">
      <alignment vertical="center"/>
    </xf>
    <xf numFmtId="167" fontId="42" fillId="3" borderId="21" xfId="1" applyNumberFormat="1" applyFont="1" applyFill="1" applyBorder="1" applyAlignment="1">
      <alignment vertical="center"/>
    </xf>
    <xf numFmtId="0" fontId="10" fillId="3" borderId="24" xfId="0" applyNumberFormat="1" applyFont="1" applyFill="1" applyBorder="1" applyAlignment="1">
      <alignment horizontal="right" vertical="center"/>
    </xf>
    <xf numFmtId="0" fontId="10" fillId="3" borderId="20" xfId="0" applyNumberFormat="1" applyFont="1" applyFill="1" applyBorder="1" applyAlignment="1">
      <alignment horizontal="right" vertical="center"/>
    </xf>
    <xf numFmtId="0" fontId="10" fillId="3" borderId="26" xfId="0" applyNumberFormat="1" applyFont="1" applyFill="1" applyBorder="1" applyAlignment="1">
      <alignment horizontal="right" vertical="center"/>
    </xf>
    <xf numFmtId="0" fontId="10" fillId="3" borderId="29" xfId="0" applyNumberFormat="1" applyFont="1" applyFill="1" applyBorder="1" applyAlignment="1">
      <alignment horizontal="right" vertical="center"/>
    </xf>
    <xf numFmtId="0" fontId="10" fillId="3" borderId="0" xfId="0" applyNumberFormat="1" applyFont="1" applyFill="1" applyBorder="1" applyAlignment="1">
      <alignment horizontal="right" vertical="center"/>
    </xf>
    <xf numFmtId="0" fontId="10" fillId="3" borderId="28" xfId="0" applyNumberFormat="1" applyFont="1" applyFill="1" applyBorder="1" applyAlignment="1">
      <alignment horizontal="right" vertical="center"/>
    </xf>
    <xf numFmtId="167" fontId="42" fillId="3" borderId="16" xfId="1" applyNumberFormat="1" applyFont="1" applyFill="1" applyBorder="1" applyAlignment="1">
      <alignment vertical="center"/>
    </xf>
    <xf numFmtId="167" fontId="42" fillId="3" borderId="1" xfId="1" applyNumberFormat="1" applyFont="1" applyFill="1" applyBorder="1" applyAlignment="1">
      <alignment vertical="center"/>
    </xf>
    <xf numFmtId="167" fontId="42" fillId="3" borderId="15" xfId="1" applyNumberFormat="1" applyFont="1" applyFill="1" applyBorder="1" applyAlignment="1">
      <alignment vertical="center"/>
    </xf>
    <xf numFmtId="49" fontId="42" fillId="3" borderId="16" xfId="0" applyNumberFormat="1" applyFont="1" applyFill="1" applyBorder="1" applyAlignment="1">
      <alignment horizontal="center" vertical="center"/>
    </xf>
    <xf numFmtId="49" fontId="42" fillId="3" borderId="1" xfId="0" applyNumberFormat="1" applyFont="1" applyFill="1" applyBorder="1" applyAlignment="1">
      <alignment horizontal="center" vertical="center"/>
    </xf>
    <xf numFmtId="49" fontId="42" fillId="3" borderId="15" xfId="0" applyNumberFormat="1" applyFont="1" applyFill="1" applyBorder="1" applyAlignment="1">
      <alignment horizontal="center" vertical="center"/>
    </xf>
    <xf numFmtId="167" fontId="42" fillId="3" borderId="29" xfId="1" applyNumberFormat="1" applyFont="1" applyFill="1" applyBorder="1" applyAlignment="1">
      <alignment vertical="center"/>
    </xf>
    <xf numFmtId="167" fontId="42" fillId="3" borderId="0" xfId="1" applyNumberFormat="1" applyFont="1" applyFill="1" applyBorder="1" applyAlignment="1">
      <alignment vertical="center"/>
    </xf>
    <xf numFmtId="167" fontId="42" fillId="3" borderId="30" xfId="1" applyNumberFormat="1" applyFont="1" applyFill="1" applyBorder="1" applyAlignment="1">
      <alignment vertical="center"/>
    </xf>
    <xf numFmtId="49" fontId="42" fillId="3" borderId="24" xfId="0" applyNumberFormat="1" applyFont="1" applyFill="1" applyBorder="1" applyAlignment="1">
      <alignment horizontal="center" vertical="center"/>
    </xf>
    <xf numFmtId="49" fontId="42" fillId="3" borderId="20" xfId="0" applyNumberFormat="1" applyFont="1" applyFill="1" applyBorder="1" applyAlignment="1">
      <alignment horizontal="center" vertical="center"/>
    </xf>
    <xf numFmtId="49" fontId="42" fillId="3" borderId="21" xfId="0" applyNumberFormat="1" applyFont="1" applyFill="1" applyBorder="1" applyAlignment="1">
      <alignment horizontal="center" vertical="center"/>
    </xf>
    <xf numFmtId="49" fontId="42" fillId="3" borderId="25" xfId="0" applyNumberFormat="1" applyFont="1" applyFill="1" applyBorder="1" applyAlignment="1">
      <alignment horizontal="center" vertical="center"/>
    </xf>
    <xf numFmtId="49" fontId="42" fillId="3" borderId="4" xfId="0" applyNumberFormat="1" applyFont="1" applyFill="1" applyBorder="1" applyAlignment="1">
      <alignment horizontal="center" vertical="center"/>
    </xf>
    <xf numFmtId="49" fontId="42" fillId="3" borderId="23" xfId="0" applyNumberFormat="1" applyFont="1" applyFill="1" applyBorder="1" applyAlignment="1">
      <alignment horizontal="center" vertical="center"/>
    </xf>
    <xf numFmtId="49" fontId="8" fillId="0" borderId="16" xfId="0" applyNumberFormat="1" applyFont="1" applyBorder="1" applyAlignment="1">
      <alignment horizontal="center" vertical="center"/>
    </xf>
    <xf numFmtId="49" fontId="8" fillId="0" borderId="1" xfId="0" applyNumberFormat="1" applyFont="1" applyBorder="1" applyAlignment="1">
      <alignment horizontal="center" vertical="center"/>
    </xf>
    <xf numFmtId="49" fontId="8" fillId="0" borderId="15" xfId="0" applyNumberFormat="1" applyFont="1" applyBorder="1" applyAlignment="1">
      <alignment horizontal="center" vertical="center"/>
    </xf>
    <xf numFmtId="49" fontId="8" fillId="0" borderId="16" xfId="0" applyNumberFormat="1" applyFont="1" applyFill="1" applyBorder="1" applyAlignment="1">
      <alignment horizontal="center" vertical="center"/>
    </xf>
    <xf numFmtId="49" fontId="8" fillId="0" borderId="1" xfId="0" applyNumberFormat="1" applyFont="1" applyFill="1" applyBorder="1" applyAlignment="1">
      <alignment horizontal="center" vertical="center"/>
    </xf>
    <xf numFmtId="49" fontId="8" fillId="0" borderId="15" xfId="0" applyNumberFormat="1" applyFont="1" applyFill="1" applyBorder="1" applyAlignment="1">
      <alignment horizontal="center" vertical="center"/>
    </xf>
    <xf numFmtId="49" fontId="8" fillId="0" borderId="24" xfId="0" applyNumberFormat="1" applyFont="1" applyBorder="1" applyAlignment="1">
      <alignment horizontal="center" vertical="center"/>
    </xf>
    <xf numFmtId="49" fontId="8" fillId="0" borderId="20" xfId="0" applyNumberFormat="1" applyFont="1" applyBorder="1" applyAlignment="1">
      <alignment horizontal="center" vertical="center"/>
    </xf>
    <xf numFmtId="49" fontId="8" fillId="0" borderId="21" xfId="0" applyNumberFormat="1" applyFont="1" applyBorder="1" applyAlignment="1">
      <alignment horizontal="center" vertical="center"/>
    </xf>
    <xf numFmtId="49" fontId="8" fillId="0" borderId="25" xfId="0" applyNumberFormat="1" applyFont="1" applyBorder="1" applyAlignment="1">
      <alignment horizontal="center" vertical="center"/>
    </xf>
    <xf numFmtId="49" fontId="8" fillId="0" borderId="4" xfId="0" applyNumberFormat="1" applyFont="1" applyBorder="1" applyAlignment="1">
      <alignment horizontal="center" vertical="center"/>
    </xf>
    <xf numFmtId="49" fontId="8" fillId="0" borderId="23" xfId="0" applyNumberFormat="1" applyFont="1" applyBorder="1" applyAlignment="1">
      <alignment horizontal="center" vertical="center"/>
    </xf>
    <xf numFmtId="49" fontId="8" fillId="0" borderId="24" xfId="0" applyNumberFormat="1" applyFont="1" applyFill="1" applyBorder="1" applyAlignment="1">
      <alignment horizontal="center" vertical="center"/>
    </xf>
    <xf numFmtId="49" fontId="8" fillId="0" borderId="20" xfId="0" applyNumberFormat="1" applyFont="1" applyFill="1" applyBorder="1" applyAlignment="1">
      <alignment horizontal="center" vertical="center"/>
    </xf>
    <xf numFmtId="49" fontId="8" fillId="0" borderId="21" xfId="0" applyNumberFormat="1" applyFont="1" applyFill="1" applyBorder="1" applyAlignment="1">
      <alignment horizontal="center" vertical="center"/>
    </xf>
    <xf numFmtId="49" fontId="8" fillId="0" borderId="25" xfId="0" applyNumberFormat="1" applyFont="1" applyFill="1" applyBorder="1" applyAlignment="1">
      <alignment horizontal="center" vertical="center"/>
    </xf>
    <xf numFmtId="49" fontId="8" fillId="0" borderId="4" xfId="0" applyNumberFormat="1" applyFont="1" applyFill="1" applyBorder="1" applyAlignment="1">
      <alignment horizontal="center" vertical="center"/>
    </xf>
    <xf numFmtId="49" fontId="8" fillId="0" borderId="23" xfId="0" applyNumberFormat="1" applyFont="1" applyFill="1" applyBorder="1" applyAlignment="1">
      <alignment horizontal="center" vertical="center"/>
    </xf>
    <xf numFmtId="49" fontId="8" fillId="0" borderId="29" xfId="0" applyNumberFormat="1" applyFont="1" applyBorder="1" applyAlignment="1">
      <alignment horizontal="center" vertical="center"/>
    </xf>
    <xf numFmtId="49" fontId="8" fillId="0" borderId="0" xfId="0" applyNumberFormat="1" applyFont="1" applyBorder="1" applyAlignment="1">
      <alignment horizontal="center" vertical="center"/>
    </xf>
    <xf numFmtId="49" fontId="8" fillId="0" borderId="30" xfId="0" applyNumberFormat="1" applyFont="1" applyBorder="1" applyAlignment="1">
      <alignment horizontal="center" vertical="center"/>
    </xf>
    <xf numFmtId="49" fontId="8" fillId="0" borderId="29" xfId="0" applyNumberFormat="1" applyFont="1" applyFill="1" applyBorder="1" applyAlignment="1">
      <alignment horizontal="center" vertical="center"/>
    </xf>
    <xf numFmtId="49" fontId="8" fillId="0" borderId="0" xfId="0" applyNumberFormat="1" applyFont="1" applyFill="1" applyBorder="1" applyAlignment="1">
      <alignment horizontal="center" vertical="center"/>
    </xf>
    <xf numFmtId="49" fontId="8" fillId="0" borderId="30" xfId="0" applyNumberFormat="1" applyFont="1" applyFill="1" applyBorder="1" applyAlignment="1">
      <alignment horizontal="center" vertical="center"/>
    </xf>
    <xf numFmtId="0" fontId="8" fillId="0" borderId="0" xfId="0" applyFont="1" applyBorder="1" applyAlignment="1">
      <alignment horizontal="center" vertical="center"/>
    </xf>
    <xf numFmtId="0" fontId="8" fillId="0" borderId="30" xfId="0" applyFont="1" applyBorder="1" applyAlignment="1">
      <alignment horizontal="center" vertical="center"/>
    </xf>
    <xf numFmtId="0" fontId="8" fillId="0" borderId="29" xfId="0" applyFont="1" applyBorder="1" applyAlignment="1">
      <alignment horizontal="center" vertical="center"/>
    </xf>
    <xf numFmtId="0" fontId="8" fillId="0" borderId="20" xfId="0" applyFont="1" applyBorder="1" applyAlignment="1">
      <alignment horizontal="center" vertical="center"/>
    </xf>
    <xf numFmtId="0" fontId="8" fillId="0" borderId="21" xfId="0" applyFont="1" applyBorder="1" applyAlignment="1">
      <alignment horizontal="center" vertical="center"/>
    </xf>
    <xf numFmtId="0" fontId="8" fillId="0" borderId="24" xfId="0" applyFont="1" applyBorder="1" applyAlignment="1">
      <alignment horizontal="center" vertical="center"/>
    </xf>
    <xf numFmtId="49" fontId="15" fillId="3" borderId="24" xfId="0" applyNumberFormat="1" applyFont="1" applyFill="1" applyBorder="1" applyAlignment="1">
      <alignment horizontal="center" vertical="center"/>
    </xf>
    <xf numFmtId="49" fontId="15" fillId="3" borderId="20" xfId="0" applyNumberFormat="1" applyFont="1" applyFill="1" applyBorder="1" applyAlignment="1">
      <alignment horizontal="center" vertical="center"/>
    </xf>
    <xf numFmtId="49" fontId="15" fillId="3" borderId="21" xfId="0" applyNumberFormat="1" applyFont="1" applyFill="1" applyBorder="1" applyAlignment="1">
      <alignment horizontal="center" vertical="center"/>
    </xf>
    <xf numFmtId="49" fontId="15" fillId="3" borderId="25" xfId="0" applyNumberFormat="1" applyFont="1" applyFill="1" applyBorder="1" applyAlignment="1">
      <alignment horizontal="center" vertical="center"/>
    </xf>
    <xf numFmtId="49" fontId="15" fillId="3" borderId="4" xfId="0" applyNumberFormat="1" applyFont="1" applyFill="1" applyBorder="1" applyAlignment="1">
      <alignment horizontal="center" vertical="center"/>
    </xf>
    <xf numFmtId="49" fontId="15" fillId="3" borderId="23" xfId="0" applyNumberFormat="1" applyFont="1" applyFill="1" applyBorder="1" applyAlignment="1">
      <alignment horizontal="center" vertical="center"/>
    </xf>
    <xf numFmtId="167" fontId="15" fillId="0" borderId="11" xfId="1" applyNumberFormat="1" applyFont="1" applyFill="1" applyBorder="1" applyAlignment="1">
      <alignment vertical="center"/>
    </xf>
    <xf numFmtId="0" fontId="10" fillId="0" borderId="1" xfId="0" applyFont="1" applyBorder="1" applyAlignment="1">
      <alignment horizontal="center" vertical="center"/>
    </xf>
    <xf numFmtId="0" fontId="10" fillId="0" borderId="17" xfId="0" applyFont="1" applyBorder="1" applyAlignment="1">
      <alignment horizontal="center" vertical="center"/>
    </xf>
    <xf numFmtId="0" fontId="10" fillId="7" borderId="20" xfId="0" applyFont="1" applyFill="1" applyBorder="1" applyAlignment="1">
      <alignment horizontal="left" vertical="center"/>
    </xf>
    <xf numFmtId="49" fontId="10" fillId="7" borderId="19" xfId="0" applyNumberFormat="1" applyFont="1" applyFill="1" applyBorder="1" applyAlignment="1">
      <alignment horizontal="center" vertical="center"/>
    </xf>
    <xf numFmtId="49" fontId="10" fillId="7" borderId="20" xfId="0" applyNumberFormat="1" applyFont="1" applyFill="1" applyBorder="1" applyAlignment="1">
      <alignment horizontal="center" vertical="center"/>
    </xf>
    <xf numFmtId="49" fontId="10" fillId="7" borderId="21" xfId="0" applyNumberFormat="1" applyFont="1" applyFill="1" applyBorder="1" applyAlignment="1">
      <alignment horizontal="center" vertical="center"/>
    </xf>
    <xf numFmtId="49" fontId="10" fillId="7" borderId="45" xfId="0" applyNumberFormat="1" applyFont="1" applyFill="1" applyBorder="1" applyAlignment="1">
      <alignment horizontal="center" vertical="center"/>
    </xf>
    <xf numFmtId="49" fontId="10" fillId="7" borderId="0" xfId="0" applyNumberFormat="1" applyFont="1" applyFill="1" applyBorder="1" applyAlignment="1">
      <alignment horizontal="center" vertical="center"/>
    </xf>
    <xf numFmtId="49" fontId="10" fillId="7" borderId="30" xfId="0" applyNumberFormat="1" applyFont="1" applyFill="1" applyBorder="1" applyAlignment="1">
      <alignment horizontal="center" vertical="center"/>
    </xf>
    <xf numFmtId="49" fontId="10" fillId="7" borderId="22" xfId="0" applyNumberFormat="1" applyFont="1" applyFill="1" applyBorder="1" applyAlignment="1">
      <alignment horizontal="center" vertical="center"/>
    </xf>
    <xf numFmtId="49" fontId="10" fillId="7" borderId="4" xfId="0" applyNumberFormat="1" applyFont="1" applyFill="1" applyBorder="1" applyAlignment="1">
      <alignment horizontal="center" vertical="center"/>
    </xf>
    <xf numFmtId="49" fontId="10" fillId="7" borderId="23" xfId="0" applyNumberFormat="1" applyFont="1" applyFill="1" applyBorder="1" applyAlignment="1">
      <alignment horizontal="center" vertical="center"/>
    </xf>
    <xf numFmtId="49" fontId="10" fillId="7" borderId="24" xfId="0" applyNumberFormat="1" applyFont="1" applyFill="1" applyBorder="1" applyAlignment="1">
      <alignment horizontal="center" vertical="center"/>
    </xf>
    <xf numFmtId="49" fontId="10" fillId="7" borderId="29" xfId="0" applyNumberFormat="1" applyFont="1" applyFill="1" applyBorder="1" applyAlignment="1">
      <alignment horizontal="center" vertical="center"/>
    </xf>
    <xf numFmtId="49" fontId="10" fillId="7" borderId="25" xfId="0" applyNumberFormat="1" applyFont="1" applyFill="1" applyBorder="1" applyAlignment="1">
      <alignment horizontal="center" vertical="center"/>
    </xf>
    <xf numFmtId="0" fontId="10" fillId="7" borderId="4" xfId="0" applyFont="1" applyFill="1" applyBorder="1" applyAlignment="1">
      <alignment horizontal="left" vertical="center"/>
    </xf>
    <xf numFmtId="49" fontId="8" fillId="3" borderId="29" xfId="0" applyNumberFormat="1" applyFont="1" applyFill="1" applyBorder="1" applyAlignment="1">
      <alignment horizontal="center" vertical="center"/>
    </xf>
    <xf numFmtId="49" fontId="8" fillId="3" borderId="0" xfId="0" applyNumberFormat="1" applyFont="1" applyFill="1" applyBorder="1" applyAlignment="1">
      <alignment horizontal="center" vertical="center"/>
    </xf>
    <xf numFmtId="49" fontId="8" fillId="3" borderId="30" xfId="0" applyNumberFormat="1" applyFont="1" applyFill="1" applyBorder="1" applyAlignment="1">
      <alignment horizontal="center" vertical="center"/>
    </xf>
    <xf numFmtId="49" fontId="15" fillId="7" borderId="16" xfId="0" applyNumberFormat="1" applyFont="1" applyFill="1" applyBorder="1" applyAlignment="1">
      <alignment horizontal="center" vertical="center"/>
    </xf>
    <xf numFmtId="49" fontId="15" fillId="7" borderId="1" xfId="0" applyNumberFormat="1" applyFont="1" applyFill="1" applyBorder="1" applyAlignment="1">
      <alignment horizontal="center" vertical="center"/>
    </xf>
    <xf numFmtId="49" fontId="15" fillId="7" borderId="15" xfId="0" applyNumberFormat="1" applyFont="1" applyFill="1" applyBorder="1" applyAlignment="1">
      <alignment horizontal="center" vertical="center"/>
    </xf>
    <xf numFmtId="0" fontId="10" fillId="0" borderId="11" xfId="0" applyNumberFormat="1" applyFont="1" applyBorder="1" applyAlignment="1">
      <alignment horizontal="right" vertical="center"/>
    </xf>
    <xf numFmtId="0" fontId="10" fillId="0" borderId="12" xfId="0" applyNumberFormat="1" applyFont="1" applyBorder="1" applyAlignment="1">
      <alignment horizontal="right" vertical="center"/>
    </xf>
    <xf numFmtId="49" fontId="10" fillId="0" borderId="14" xfId="0" applyNumberFormat="1" applyFont="1" applyBorder="1" applyAlignment="1">
      <alignment horizontal="center" vertical="center"/>
    </xf>
    <xf numFmtId="49" fontId="10" fillId="0" borderId="1" xfId="0" applyNumberFormat="1" applyFont="1" applyBorder="1" applyAlignment="1">
      <alignment horizontal="center" vertical="center"/>
    </xf>
    <xf numFmtId="49" fontId="10" fillId="0" borderId="15" xfId="0" applyNumberFormat="1" applyFont="1" applyBorder="1" applyAlignment="1">
      <alignment horizontal="center" vertical="center"/>
    </xf>
    <xf numFmtId="49" fontId="10" fillId="0" borderId="16" xfId="0" applyNumberFormat="1" applyFont="1" applyBorder="1" applyAlignment="1">
      <alignment horizontal="center" vertical="center"/>
    </xf>
    <xf numFmtId="0" fontId="10" fillId="0" borderId="16" xfId="0" applyNumberFormat="1" applyFont="1" applyBorder="1" applyAlignment="1">
      <alignment horizontal="center" vertical="center"/>
    </xf>
    <xf numFmtId="0" fontId="10" fillId="0" borderId="1" xfId="0" applyNumberFormat="1" applyFont="1" applyBorder="1" applyAlignment="1">
      <alignment horizontal="center" vertical="center"/>
    </xf>
    <xf numFmtId="0" fontId="10" fillId="0" borderId="17" xfId="0" applyNumberFormat="1" applyFont="1" applyBorder="1" applyAlignment="1">
      <alignment horizontal="center" vertical="center"/>
    </xf>
    <xf numFmtId="167" fontId="8" fillId="6" borderId="24" xfId="1" applyNumberFormat="1" applyFont="1" applyFill="1" applyBorder="1" applyAlignment="1">
      <alignment vertical="center"/>
    </xf>
    <xf numFmtId="167" fontId="8" fillId="6" borderId="20" xfId="1" applyNumberFormat="1" applyFont="1" applyFill="1" applyBorder="1" applyAlignment="1">
      <alignment vertical="center"/>
    </xf>
    <xf numFmtId="167" fontId="8" fillId="6" borderId="21" xfId="1" applyNumberFormat="1" applyFont="1" applyFill="1" applyBorder="1" applyAlignment="1">
      <alignment vertical="center"/>
    </xf>
    <xf numFmtId="167" fontId="8" fillId="6" borderId="29" xfId="1" applyNumberFormat="1" applyFont="1" applyFill="1" applyBorder="1" applyAlignment="1">
      <alignment vertical="center"/>
    </xf>
    <xf numFmtId="167" fontId="8" fillId="6" borderId="0" xfId="1" applyNumberFormat="1" applyFont="1" applyFill="1" applyBorder="1" applyAlignment="1">
      <alignment vertical="center"/>
    </xf>
    <xf numFmtId="167" fontId="8" fillId="6" borderId="30" xfId="1" applyNumberFormat="1" applyFont="1" applyFill="1" applyBorder="1" applyAlignment="1">
      <alignment vertical="center"/>
    </xf>
    <xf numFmtId="167" fontId="8" fillId="6" borderId="25" xfId="1" applyNumberFormat="1" applyFont="1" applyFill="1" applyBorder="1" applyAlignment="1">
      <alignment vertical="center"/>
    </xf>
    <xf numFmtId="167" fontId="8" fillId="6" borderId="4" xfId="1" applyNumberFormat="1" applyFont="1" applyFill="1" applyBorder="1" applyAlignment="1">
      <alignment vertical="center"/>
    </xf>
    <xf numFmtId="167" fontId="8" fillId="6" borderId="23" xfId="1" applyNumberFormat="1" applyFont="1" applyFill="1" applyBorder="1" applyAlignment="1">
      <alignment vertical="center"/>
    </xf>
    <xf numFmtId="0" fontId="10" fillId="6" borderId="24" xfId="0" applyNumberFormat="1" applyFont="1" applyFill="1" applyBorder="1" applyAlignment="1">
      <alignment horizontal="right" vertical="center"/>
    </xf>
    <xf numFmtId="0" fontId="10" fillId="6" borderId="20" xfId="0" applyNumberFormat="1" applyFont="1" applyFill="1" applyBorder="1" applyAlignment="1">
      <alignment horizontal="right" vertical="center"/>
    </xf>
    <xf numFmtId="0" fontId="10" fillId="6" borderId="26" xfId="0" applyNumberFormat="1" applyFont="1" applyFill="1" applyBorder="1" applyAlignment="1">
      <alignment horizontal="right" vertical="center"/>
    </xf>
    <xf numFmtId="0" fontId="10" fillId="6" borderId="29" xfId="0" applyNumberFormat="1" applyFont="1" applyFill="1" applyBorder="1" applyAlignment="1">
      <alignment horizontal="right" vertical="center"/>
    </xf>
    <xf numFmtId="0" fontId="10" fillId="6" borderId="0" xfId="0" applyNumberFormat="1" applyFont="1" applyFill="1" applyBorder="1" applyAlignment="1">
      <alignment horizontal="right" vertical="center"/>
    </xf>
    <xf numFmtId="0" fontId="10" fillId="6" borderId="28" xfId="0" applyNumberFormat="1" applyFont="1" applyFill="1" applyBorder="1" applyAlignment="1">
      <alignment horizontal="right" vertical="center"/>
    </xf>
    <xf numFmtId="0" fontId="10" fillId="6" borderId="25" xfId="0" applyNumberFormat="1" applyFont="1" applyFill="1" applyBorder="1" applyAlignment="1">
      <alignment horizontal="right" vertical="center"/>
    </xf>
    <xf numFmtId="0" fontId="10" fillId="6" borderId="4" xfId="0" applyNumberFormat="1" applyFont="1" applyFill="1" applyBorder="1" applyAlignment="1">
      <alignment horizontal="right" vertical="center"/>
    </xf>
    <xf numFmtId="0" fontId="10" fillId="6" borderId="13" xfId="0" applyNumberFormat="1" applyFont="1" applyFill="1" applyBorder="1" applyAlignment="1">
      <alignment horizontal="right" vertical="center"/>
    </xf>
    <xf numFmtId="167" fontId="8" fillId="0" borderId="11" xfId="1" applyNumberFormat="1" applyFont="1" applyBorder="1" applyAlignment="1">
      <alignment vertical="center"/>
    </xf>
    <xf numFmtId="49" fontId="8" fillId="6" borderId="24" xfId="0" applyNumberFormat="1" applyFont="1" applyFill="1" applyBorder="1" applyAlignment="1">
      <alignment horizontal="center" vertical="center"/>
    </xf>
    <xf numFmtId="49" fontId="8" fillId="6" borderId="20" xfId="0" applyNumberFormat="1" applyFont="1" applyFill="1" applyBorder="1" applyAlignment="1">
      <alignment horizontal="center" vertical="center"/>
    </xf>
    <xf numFmtId="49" fontId="8" fillId="6" borderId="21" xfId="0" applyNumberFormat="1" applyFont="1" applyFill="1" applyBorder="1" applyAlignment="1">
      <alignment horizontal="center" vertical="center"/>
    </xf>
    <xf numFmtId="49" fontId="8" fillId="6" borderId="29" xfId="0" applyNumberFormat="1" applyFont="1" applyFill="1" applyBorder="1" applyAlignment="1">
      <alignment horizontal="center" vertical="center"/>
    </xf>
    <xf numFmtId="49" fontId="8" fillId="6" borderId="0" xfId="0" applyNumberFormat="1" applyFont="1" applyFill="1" applyBorder="1" applyAlignment="1">
      <alignment horizontal="center" vertical="center"/>
    </xf>
    <xf numFmtId="49" fontId="8" fillId="6" borderId="30" xfId="0" applyNumberFormat="1" applyFont="1" applyFill="1" applyBorder="1" applyAlignment="1">
      <alignment horizontal="center" vertical="center"/>
    </xf>
    <xf numFmtId="49" fontId="8" fillId="6" borderId="25" xfId="0" applyNumberFormat="1" applyFont="1" applyFill="1" applyBorder="1" applyAlignment="1">
      <alignment horizontal="center" vertical="center"/>
    </xf>
    <xf numFmtId="49" fontId="8" fillId="6" borderId="4" xfId="0" applyNumberFormat="1" applyFont="1" applyFill="1" applyBorder="1" applyAlignment="1">
      <alignment horizontal="center" vertical="center"/>
    </xf>
    <xf numFmtId="49" fontId="8" fillId="6" borderId="23" xfId="0" applyNumberFormat="1" applyFont="1" applyFill="1" applyBorder="1" applyAlignment="1">
      <alignment horizontal="center" vertical="center"/>
    </xf>
    <xf numFmtId="0" fontId="10" fillId="0" borderId="24" xfId="0" applyNumberFormat="1" applyFont="1" applyBorder="1" applyAlignment="1">
      <alignment horizontal="right" vertical="center"/>
    </xf>
    <xf numFmtId="0" fontId="10" fillId="0" borderId="20" xfId="0" applyNumberFormat="1" applyFont="1" applyBorder="1" applyAlignment="1">
      <alignment horizontal="right" vertical="center"/>
    </xf>
    <xf numFmtId="0" fontId="10" fillId="0" borderId="26" xfId="0" applyNumberFormat="1" applyFont="1" applyBorder="1" applyAlignment="1">
      <alignment horizontal="right" vertical="center"/>
    </xf>
    <xf numFmtId="167" fontId="8" fillId="3" borderId="11" xfId="1" applyNumberFormat="1" applyFont="1" applyFill="1" applyBorder="1" applyAlignment="1">
      <alignment vertical="center"/>
    </xf>
    <xf numFmtId="0" fontId="10" fillId="3" borderId="11" xfId="0" applyNumberFormat="1" applyFont="1" applyFill="1" applyBorder="1" applyAlignment="1">
      <alignment horizontal="center" vertical="center"/>
    </xf>
    <xf numFmtId="0" fontId="10" fillId="3" borderId="12" xfId="0" applyNumberFormat="1" applyFont="1" applyFill="1" applyBorder="1" applyAlignment="1">
      <alignment horizontal="center" vertical="center"/>
    </xf>
    <xf numFmtId="0" fontId="10" fillId="0" borderId="25" xfId="0" applyNumberFormat="1" applyFont="1" applyBorder="1" applyAlignment="1">
      <alignment horizontal="right" vertical="center"/>
    </xf>
    <xf numFmtId="0" fontId="10" fillId="0" borderId="4" xfId="0" applyNumberFormat="1" applyFont="1" applyBorder="1" applyAlignment="1">
      <alignment horizontal="right" vertical="center"/>
    </xf>
    <xf numFmtId="0" fontId="10" fillId="0" borderId="13" xfId="0" applyNumberFormat="1" applyFont="1" applyBorder="1" applyAlignment="1">
      <alignment horizontal="right" vertical="center"/>
    </xf>
    <xf numFmtId="167" fontId="8" fillId="0" borderId="24" xfId="1" applyNumberFormat="1" applyFont="1" applyBorder="1" applyAlignment="1">
      <alignment vertical="center"/>
    </xf>
    <xf numFmtId="167" fontId="8" fillId="0" borderId="20" xfId="1" applyNumberFormat="1" applyFont="1" applyBorder="1" applyAlignment="1">
      <alignment vertical="center"/>
    </xf>
    <xf numFmtId="167" fontId="8" fillId="0" borderId="21" xfId="1" applyNumberFormat="1" applyFont="1" applyBorder="1" applyAlignment="1">
      <alignment vertical="center"/>
    </xf>
    <xf numFmtId="167" fontId="8" fillId="0" borderId="25" xfId="1" applyNumberFormat="1" applyFont="1" applyBorder="1" applyAlignment="1">
      <alignment vertical="center"/>
    </xf>
    <xf numFmtId="167" fontId="8" fillId="0" borderId="4" xfId="1" applyNumberFormat="1" applyFont="1" applyBorder="1" applyAlignment="1">
      <alignment vertical="center"/>
    </xf>
    <xf numFmtId="167" fontId="8" fillId="0" borderId="23" xfId="1" applyNumberFormat="1" applyFont="1" applyBorder="1" applyAlignment="1">
      <alignment vertical="center"/>
    </xf>
    <xf numFmtId="167" fontId="8" fillId="3" borderId="25" xfId="1" applyNumberFormat="1" applyFont="1" applyFill="1" applyBorder="1" applyAlignment="1">
      <alignment vertical="center"/>
    </xf>
    <xf numFmtId="167" fontId="8" fillId="3" borderId="4" xfId="1" applyNumberFormat="1" applyFont="1" applyFill="1" applyBorder="1" applyAlignment="1">
      <alignment vertical="center"/>
    </xf>
    <xf numFmtId="167" fontId="8" fillId="3" borderId="23" xfId="1" applyNumberFormat="1" applyFont="1" applyFill="1" applyBorder="1" applyAlignment="1">
      <alignment vertical="center"/>
    </xf>
    <xf numFmtId="0" fontId="10" fillId="3" borderId="25" xfId="0" applyNumberFormat="1" applyFont="1" applyFill="1" applyBorder="1" applyAlignment="1">
      <alignment horizontal="right" vertical="center"/>
    </xf>
    <xf numFmtId="0" fontId="10" fillId="3" borderId="4" xfId="0" applyNumberFormat="1" applyFont="1" applyFill="1" applyBorder="1" applyAlignment="1">
      <alignment horizontal="right" vertical="center"/>
    </xf>
    <xf numFmtId="0" fontId="10" fillId="3" borderId="13" xfId="0" applyNumberFormat="1" applyFont="1" applyFill="1" applyBorder="1" applyAlignment="1">
      <alignment horizontal="right" vertical="center"/>
    </xf>
    <xf numFmtId="49" fontId="15" fillId="0" borderId="16" xfId="0" applyNumberFormat="1" applyFont="1" applyBorder="1" applyAlignment="1">
      <alignment horizontal="center" vertical="center"/>
    </xf>
    <xf numFmtId="49" fontId="15" fillId="0" borderId="1" xfId="0" applyNumberFormat="1" applyFont="1" applyBorder="1" applyAlignment="1">
      <alignment horizontal="center" vertical="center"/>
    </xf>
    <xf numFmtId="49" fontId="15" fillId="0" borderId="15" xfId="0" applyNumberFormat="1" applyFont="1" applyBorder="1" applyAlignment="1">
      <alignment horizontal="center" vertical="center"/>
    </xf>
    <xf numFmtId="0" fontId="6" fillId="0" borderId="0" xfId="0" applyFont="1" applyAlignment="1">
      <alignment horizontal="left" vertical="center" wrapText="1"/>
    </xf>
    <xf numFmtId="0" fontId="6" fillId="0" borderId="0" xfId="0" applyFont="1" applyAlignment="1">
      <alignment horizontal="left" vertical="center"/>
    </xf>
    <xf numFmtId="0" fontId="13" fillId="0" borderId="0" xfId="0" applyFont="1" applyAlignment="1">
      <alignment horizontal="left" vertical="center"/>
    </xf>
    <xf numFmtId="167" fontId="15" fillId="0" borderId="25" xfId="1" applyNumberFormat="1" applyFont="1" applyBorder="1" applyAlignment="1">
      <alignment horizontal="right" vertical="center"/>
    </xf>
    <xf numFmtId="167" fontId="15" fillId="0" borderId="4" xfId="1" applyNumberFormat="1" applyFont="1" applyBorder="1" applyAlignment="1">
      <alignment horizontal="right" vertical="center"/>
    </xf>
    <xf numFmtId="167" fontId="15" fillId="0" borderId="23" xfId="1" applyNumberFormat="1" applyFont="1" applyBorder="1" applyAlignment="1">
      <alignment horizontal="right" vertical="center"/>
    </xf>
    <xf numFmtId="167" fontId="8" fillId="0" borderId="35" xfId="1" applyNumberFormat="1" applyFont="1" applyBorder="1" applyAlignment="1">
      <alignment vertical="center"/>
    </xf>
    <xf numFmtId="0" fontId="10" fillId="0" borderId="36" xfId="0" applyNumberFormat="1" applyFont="1" applyBorder="1" applyAlignment="1">
      <alignment horizontal="right" vertical="center"/>
    </xf>
    <xf numFmtId="0" fontId="10" fillId="0" borderId="46" xfId="0" applyNumberFormat="1" applyFont="1" applyBorder="1" applyAlignment="1">
      <alignment horizontal="right" vertical="center"/>
    </xf>
    <xf numFmtId="0" fontId="10" fillId="0" borderId="47" xfId="0" applyNumberFormat="1" applyFont="1" applyBorder="1" applyAlignment="1">
      <alignment horizontal="right" vertical="center"/>
    </xf>
    <xf numFmtId="0" fontId="10" fillId="0" borderId="1" xfId="0" applyFont="1" applyBorder="1" applyAlignment="1">
      <alignment horizontal="left" vertical="center"/>
    </xf>
    <xf numFmtId="49" fontId="10" fillId="0" borderId="42" xfId="0" applyNumberFormat="1" applyFont="1" applyBorder="1" applyAlignment="1">
      <alignment horizontal="center" vertical="center"/>
    </xf>
    <xf numFmtId="49" fontId="10" fillId="0" borderId="35" xfId="0" applyNumberFormat="1" applyFont="1" applyBorder="1" applyAlignment="1">
      <alignment horizontal="center" vertical="center"/>
    </xf>
    <xf numFmtId="49" fontId="8" fillId="0" borderId="36" xfId="0" applyNumberFormat="1" applyFont="1" applyBorder="1" applyAlignment="1">
      <alignment horizontal="center" vertical="center"/>
    </xf>
    <xf numFmtId="49" fontId="8" fillId="0" borderId="46" xfId="0" applyNumberFormat="1" applyFont="1" applyBorder="1" applyAlignment="1">
      <alignment horizontal="center" vertical="center"/>
    </xf>
    <xf numFmtId="49" fontId="8" fillId="0" borderId="53" xfId="0" applyNumberFormat="1" applyFont="1" applyBorder="1" applyAlignment="1">
      <alignment horizontal="center" vertical="center"/>
    </xf>
    <xf numFmtId="49" fontId="8" fillId="0" borderId="36" xfId="0" applyNumberFormat="1" applyFont="1" applyFill="1" applyBorder="1" applyAlignment="1">
      <alignment horizontal="center" vertical="center"/>
    </xf>
    <xf numFmtId="49" fontId="8" fillId="0" borderId="46" xfId="0" applyNumberFormat="1" applyFont="1" applyFill="1" applyBorder="1" applyAlignment="1">
      <alignment horizontal="center" vertical="center"/>
    </xf>
    <xf numFmtId="49" fontId="8" fillId="0" borderId="53" xfId="0" applyNumberFormat="1" applyFont="1" applyFill="1" applyBorder="1" applyAlignment="1">
      <alignment horizontal="center" vertical="center"/>
    </xf>
    <xf numFmtId="0" fontId="13" fillId="0" borderId="0" xfId="0" applyFont="1" applyAlignment="1">
      <alignment horizontal="left" vertical="center" wrapText="1"/>
    </xf>
    <xf numFmtId="167" fontId="15" fillId="0" borderId="24" xfId="1" applyNumberFormat="1" applyFont="1" applyBorder="1" applyAlignment="1">
      <alignment vertical="center"/>
    </xf>
    <xf numFmtId="167" fontId="15" fillId="0" borderId="20" xfId="1" applyNumberFormat="1" applyFont="1" applyBorder="1" applyAlignment="1">
      <alignment vertical="center"/>
    </xf>
    <xf numFmtId="167" fontId="15" fillId="0" borderId="21" xfId="1" applyNumberFormat="1" applyFont="1" applyBorder="1" applyAlignment="1">
      <alignment vertical="center"/>
    </xf>
    <xf numFmtId="167" fontId="15" fillId="0" borderId="25" xfId="1" applyNumberFormat="1" applyFont="1" applyBorder="1" applyAlignment="1">
      <alignment vertical="center"/>
    </xf>
    <xf numFmtId="167" fontId="15" fillId="0" borderId="4" xfId="1" applyNumberFormat="1" applyFont="1" applyBorder="1" applyAlignment="1">
      <alignment vertical="center"/>
    </xf>
    <xf numFmtId="167" fontId="15" fillId="0" borderId="23" xfId="1" applyNumberFormat="1" applyFont="1" applyBorder="1" applyAlignment="1">
      <alignment vertical="center"/>
    </xf>
    <xf numFmtId="49" fontId="11" fillId="0" borderId="19" xfId="0" applyNumberFormat="1" applyFont="1" applyBorder="1" applyAlignment="1">
      <alignment horizontal="center" vertical="center"/>
    </xf>
    <xf numFmtId="49" fontId="11" fillId="0" borderId="20" xfId="0" applyNumberFormat="1" applyFont="1" applyBorder="1" applyAlignment="1">
      <alignment horizontal="center" vertical="center"/>
    </xf>
    <xf numFmtId="49" fontId="11" fillId="0" borderId="21" xfId="0" applyNumberFormat="1" applyFont="1" applyBorder="1" applyAlignment="1">
      <alignment horizontal="center" vertical="center"/>
    </xf>
    <xf numFmtId="49" fontId="11" fillId="0" borderId="22" xfId="0" applyNumberFormat="1" applyFont="1" applyBorder="1" applyAlignment="1">
      <alignment horizontal="center" vertical="center"/>
    </xf>
    <xf numFmtId="49" fontId="11" fillId="0" borderId="4" xfId="0" applyNumberFormat="1" applyFont="1" applyBorder="1" applyAlignment="1">
      <alignment horizontal="center" vertical="center"/>
    </xf>
    <xf numFmtId="49" fontId="11" fillId="0" borderId="23" xfId="0" applyNumberFormat="1" applyFont="1" applyBorder="1" applyAlignment="1">
      <alignment horizontal="center" vertical="center"/>
    </xf>
    <xf numFmtId="49" fontId="11" fillId="0" borderId="24" xfId="0" applyNumberFormat="1" applyFont="1" applyBorder="1" applyAlignment="1">
      <alignment horizontal="center" vertical="center"/>
    </xf>
    <xf numFmtId="49" fontId="11" fillId="0" borderId="25" xfId="0" applyNumberFormat="1" applyFont="1" applyBorder="1" applyAlignment="1">
      <alignment horizontal="center" vertical="center"/>
    </xf>
    <xf numFmtId="0" fontId="11" fillId="0" borderId="24" xfId="0" applyNumberFormat="1" applyFont="1" applyBorder="1" applyAlignment="1">
      <alignment horizontal="center" vertical="center"/>
    </xf>
    <xf numFmtId="0" fontId="11" fillId="0" borderId="20" xfId="0" applyNumberFormat="1" applyFont="1" applyBorder="1" applyAlignment="1">
      <alignment horizontal="center" vertical="center"/>
    </xf>
    <xf numFmtId="0" fontId="11" fillId="0" borderId="26" xfId="0" applyNumberFormat="1" applyFont="1" applyBorder="1" applyAlignment="1">
      <alignment horizontal="center" vertical="center"/>
    </xf>
    <xf numFmtId="0" fontId="11" fillId="0" borderId="25" xfId="0" applyNumberFormat="1" applyFont="1" applyBorder="1" applyAlignment="1">
      <alignment horizontal="center" vertical="center"/>
    </xf>
    <xf numFmtId="0" fontId="11" fillId="0" borderId="4" xfId="0" applyNumberFormat="1" applyFont="1" applyBorder="1" applyAlignment="1">
      <alignment horizontal="center" vertical="center"/>
    </xf>
    <xf numFmtId="0" fontId="11" fillId="0" borderId="13" xfId="0" applyNumberFormat="1" applyFont="1" applyBorder="1" applyAlignment="1">
      <alignment horizontal="center" vertical="center"/>
    </xf>
    <xf numFmtId="167" fontId="15" fillId="0" borderId="24" xfId="1" applyNumberFormat="1" applyFont="1" applyBorder="1" applyAlignment="1">
      <alignment horizontal="right" vertical="center"/>
    </xf>
    <xf numFmtId="167" fontId="15" fillId="0" borderId="20" xfId="1" applyNumberFormat="1" applyFont="1" applyBorder="1" applyAlignment="1">
      <alignment horizontal="right" vertical="center"/>
    </xf>
    <xf numFmtId="167" fontId="15" fillId="0" borderId="21" xfId="1" applyNumberFormat="1" applyFont="1" applyBorder="1" applyAlignment="1">
      <alignment horizontal="right" vertical="center"/>
    </xf>
    <xf numFmtId="49" fontId="15" fillId="0" borderId="16" xfId="0" applyNumberFormat="1" applyFont="1" applyFill="1" applyBorder="1" applyAlignment="1">
      <alignment horizontal="center" vertical="center"/>
    </xf>
    <xf numFmtId="49" fontId="15" fillId="0" borderId="1" xfId="0" applyNumberFormat="1" applyFont="1" applyFill="1" applyBorder="1" applyAlignment="1">
      <alignment horizontal="center" vertical="center"/>
    </xf>
    <xf numFmtId="49" fontId="15" fillId="0" borderId="15" xfId="0" applyNumberFormat="1" applyFont="1" applyFill="1" applyBorder="1" applyAlignment="1">
      <alignment horizontal="center" vertical="center"/>
    </xf>
    <xf numFmtId="49" fontId="15" fillId="0" borderId="24" xfId="0" applyNumberFormat="1" applyFont="1" applyBorder="1" applyAlignment="1">
      <alignment horizontal="center" vertical="center"/>
    </xf>
    <xf numFmtId="49" fontId="15" fillId="0" borderId="20" xfId="0" applyNumberFormat="1" applyFont="1" applyBorder="1" applyAlignment="1">
      <alignment horizontal="center" vertical="center"/>
    </xf>
    <xf numFmtId="49" fontId="15" fillId="0" borderId="21" xfId="0" applyNumberFormat="1" applyFont="1" applyBorder="1" applyAlignment="1">
      <alignment horizontal="center" vertical="center"/>
    </xf>
    <xf numFmtId="49" fontId="15" fillId="0" borderId="25" xfId="0" applyNumberFormat="1" applyFont="1" applyBorder="1" applyAlignment="1">
      <alignment horizontal="center" vertical="center"/>
    </xf>
    <xf numFmtId="49" fontId="15" fillId="0" borderId="4" xfId="0" applyNumberFormat="1" applyFont="1" applyBorder="1" applyAlignment="1">
      <alignment horizontal="center" vertical="center"/>
    </xf>
    <xf numFmtId="49" fontId="15" fillId="0" borderId="23" xfId="0" applyNumberFormat="1" applyFont="1" applyBorder="1" applyAlignment="1">
      <alignment horizontal="center" vertical="center"/>
    </xf>
    <xf numFmtId="49" fontId="15" fillId="0" borderId="24" xfId="0" applyNumberFormat="1" applyFont="1" applyFill="1" applyBorder="1" applyAlignment="1">
      <alignment horizontal="center" vertical="center"/>
    </xf>
    <xf numFmtId="49" fontId="15" fillId="0" borderId="20" xfId="0" applyNumberFormat="1" applyFont="1" applyFill="1" applyBorder="1" applyAlignment="1">
      <alignment horizontal="center" vertical="center"/>
    </xf>
    <xf numFmtId="49" fontId="15" fillId="0" borderId="25" xfId="0" applyNumberFormat="1" applyFont="1" applyFill="1" applyBorder="1" applyAlignment="1">
      <alignment horizontal="center" vertical="center"/>
    </xf>
    <xf numFmtId="49" fontId="15" fillId="0" borderId="4" xfId="0" applyNumberFormat="1" applyFont="1" applyFill="1" applyBorder="1" applyAlignment="1">
      <alignment horizontal="center" vertical="center"/>
    </xf>
    <xf numFmtId="0" fontId="11" fillId="0" borderId="1" xfId="0" applyFont="1" applyBorder="1" applyAlignment="1">
      <alignment vertical="center"/>
    </xf>
    <xf numFmtId="49" fontId="11" fillId="0" borderId="18" xfId="0" applyNumberFormat="1" applyFont="1" applyBorder="1" applyAlignment="1">
      <alignment horizontal="center" vertical="center"/>
    </xf>
    <xf numFmtId="49" fontId="11" fillId="0" borderId="11" xfId="0" applyNumberFormat="1" applyFont="1" applyBorder="1" applyAlignment="1">
      <alignment horizontal="center" vertical="center"/>
    </xf>
    <xf numFmtId="167" fontId="15" fillId="0" borderId="27" xfId="1" applyNumberFormat="1" applyFont="1" applyBorder="1" applyAlignment="1">
      <alignment vertical="center"/>
    </xf>
    <xf numFmtId="167" fontId="15" fillId="0" borderId="11" xfId="1" applyNumberFormat="1" applyFont="1" applyBorder="1" applyAlignment="1">
      <alignment vertical="center"/>
    </xf>
    <xf numFmtId="0" fontId="11" fillId="0" borderId="4" xfId="0" applyFont="1" applyBorder="1" applyAlignment="1">
      <alignment horizontal="left" vertical="center"/>
    </xf>
    <xf numFmtId="0" fontId="11" fillId="0" borderId="20" xfId="0" applyFont="1" applyBorder="1" applyAlignment="1">
      <alignment horizontal="left" vertical="center"/>
    </xf>
    <xf numFmtId="0" fontId="10" fillId="0" borderId="11" xfId="0" applyNumberFormat="1" applyFont="1" applyBorder="1" applyAlignment="1">
      <alignment horizontal="center" vertical="center"/>
    </xf>
    <xf numFmtId="0" fontId="10" fillId="0" borderId="12" xfId="0" applyNumberFormat="1" applyFont="1" applyBorder="1" applyAlignment="1">
      <alignment horizontal="center" vertical="center"/>
    </xf>
    <xf numFmtId="49" fontId="10" fillId="0" borderId="18" xfId="0" applyNumberFormat="1" applyFont="1" applyBorder="1" applyAlignment="1">
      <alignment horizontal="center" vertical="center"/>
    </xf>
    <xf numFmtId="49" fontId="10" fillId="0" borderId="11" xfId="0" applyNumberFormat="1" applyFont="1" applyBorder="1" applyAlignment="1">
      <alignment horizontal="center" vertical="center"/>
    </xf>
    <xf numFmtId="0" fontId="10" fillId="0" borderId="20" xfId="0" applyFont="1" applyBorder="1" applyAlignment="1">
      <alignment horizontal="left" vertical="center"/>
    </xf>
    <xf numFmtId="49" fontId="10" fillId="0" borderId="19" xfId="0" applyNumberFormat="1" applyFont="1" applyBorder="1" applyAlignment="1">
      <alignment horizontal="center" vertical="center"/>
    </xf>
    <xf numFmtId="49" fontId="10" fillId="0" borderId="20" xfId="0" applyNumberFormat="1" applyFont="1" applyBorder="1" applyAlignment="1">
      <alignment horizontal="center" vertical="center"/>
    </xf>
    <xf numFmtId="49" fontId="10" fillId="0" borderId="21" xfId="0" applyNumberFormat="1" applyFont="1" applyBorder="1" applyAlignment="1">
      <alignment horizontal="center" vertical="center"/>
    </xf>
    <xf numFmtId="49" fontId="10" fillId="0" borderId="45" xfId="0" applyNumberFormat="1" applyFont="1" applyBorder="1" applyAlignment="1">
      <alignment horizontal="center" vertical="center"/>
    </xf>
    <xf numFmtId="49" fontId="10" fillId="0" borderId="0" xfId="0" applyNumberFormat="1" applyFont="1" applyBorder="1" applyAlignment="1">
      <alignment horizontal="center" vertical="center"/>
    </xf>
    <xf numFmtId="49" fontId="10" fillId="0" borderId="30" xfId="0" applyNumberFormat="1" applyFont="1" applyBorder="1" applyAlignment="1">
      <alignment horizontal="center" vertical="center"/>
    </xf>
    <xf numFmtId="49" fontId="10" fillId="0" borderId="22" xfId="0" applyNumberFormat="1" applyFont="1" applyBorder="1" applyAlignment="1">
      <alignment horizontal="center" vertical="center"/>
    </xf>
    <xf numFmtId="49" fontId="10" fillId="0" borderId="4" xfId="0" applyNumberFormat="1" applyFont="1" applyBorder="1" applyAlignment="1">
      <alignment horizontal="center" vertical="center"/>
    </xf>
    <xf numFmtId="49" fontId="10" fillId="0" borderId="23" xfId="0" applyNumberFormat="1" applyFont="1" applyBorder="1" applyAlignment="1">
      <alignment horizontal="center" vertical="center"/>
    </xf>
    <xf numFmtId="0" fontId="10" fillId="0" borderId="21" xfId="0" applyFont="1" applyBorder="1" applyAlignment="1">
      <alignment horizontal="left" vertical="center"/>
    </xf>
    <xf numFmtId="0" fontId="10" fillId="0" borderId="27" xfId="0" applyFont="1" applyBorder="1" applyAlignment="1">
      <alignment horizontal="left" vertical="center"/>
    </xf>
    <xf numFmtId="0" fontId="10" fillId="0" borderId="24" xfId="0" applyFont="1" applyBorder="1" applyAlignment="1">
      <alignment horizontal="left" vertical="center"/>
    </xf>
    <xf numFmtId="167" fontId="8" fillId="7" borderId="29" xfId="1" applyNumberFormat="1" applyFont="1" applyFill="1" applyBorder="1" applyAlignment="1">
      <alignment vertical="center"/>
    </xf>
    <xf numFmtId="167" fontId="8" fillId="7" borderId="0" xfId="1" applyNumberFormat="1" applyFont="1" applyFill="1" applyBorder="1" applyAlignment="1">
      <alignment vertical="center"/>
    </xf>
    <xf numFmtId="167" fontId="8" fillId="7" borderId="30" xfId="1" applyNumberFormat="1" applyFont="1" applyFill="1" applyBorder="1" applyAlignment="1">
      <alignment vertical="center"/>
    </xf>
    <xf numFmtId="0" fontId="10" fillId="7" borderId="24" xfId="0" applyNumberFormat="1" applyFont="1" applyFill="1" applyBorder="1" applyAlignment="1">
      <alignment horizontal="right" vertical="center"/>
    </xf>
    <xf numFmtId="0" fontId="10" fillId="7" borderId="20" xfId="0" applyNumberFormat="1" applyFont="1" applyFill="1" applyBorder="1" applyAlignment="1">
      <alignment horizontal="right" vertical="center"/>
    </xf>
    <xf numFmtId="0" fontId="10" fillId="7" borderId="26" xfId="0" applyNumberFormat="1" applyFont="1" applyFill="1" applyBorder="1" applyAlignment="1">
      <alignment horizontal="right" vertical="center"/>
    </xf>
    <xf numFmtId="0" fontId="10" fillId="7" borderId="29" xfId="0" applyNumberFormat="1" applyFont="1" applyFill="1" applyBorder="1" applyAlignment="1">
      <alignment horizontal="right" vertical="center"/>
    </xf>
    <xf numFmtId="0" fontId="10" fillId="7" borderId="0" xfId="0" applyNumberFormat="1" applyFont="1" applyFill="1" applyBorder="1" applyAlignment="1">
      <alignment horizontal="right" vertical="center"/>
    </xf>
    <xf numFmtId="0" fontId="10" fillId="7" borderId="28" xfId="0" applyNumberFormat="1" applyFont="1" applyFill="1" applyBorder="1" applyAlignment="1">
      <alignment horizontal="right" vertical="center"/>
    </xf>
    <xf numFmtId="0" fontId="10" fillId="7" borderId="25" xfId="0" applyNumberFormat="1" applyFont="1" applyFill="1" applyBorder="1" applyAlignment="1">
      <alignment horizontal="right" vertical="center"/>
    </xf>
    <xf numFmtId="0" fontId="10" fillId="7" borderId="4" xfId="0" applyNumberFormat="1" applyFont="1" applyFill="1" applyBorder="1" applyAlignment="1">
      <alignment horizontal="right" vertical="center"/>
    </xf>
    <xf numFmtId="0" fontId="10" fillId="7" borderId="13" xfId="0" applyNumberFormat="1" applyFont="1" applyFill="1" applyBorder="1" applyAlignment="1">
      <alignment horizontal="right" vertical="center"/>
    </xf>
    <xf numFmtId="0" fontId="10" fillId="3" borderId="21" xfId="0" applyFont="1" applyFill="1" applyBorder="1" applyAlignment="1">
      <alignment horizontal="left" vertical="center"/>
    </xf>
    <xf numFmtId="0" fontId="10" fillId="3" borderId="27" xfId="0" applyFont="1" applyFill="1" applyBorder="1" applyAlignment="1">
      <alignment horizontal="left" vertical="center"/>
    </xf>
    <xf numFmtId="0" fontId="10" fillId="3" borderId="24" xfId="0" applyFont="1" applyFill="1" applyBorder="1" applyAlignment="1">
      <alignment horizontal="left" vertical="center"/>
    </xf>
    <xf numFmtId="0" fontId="11" fillId="0" borderId="11" xfId="0" applyNumberFormat="1" applyFont="1" applyBorder="1" applyAlignment="1">
      <alignment horizontal="center" vertical="center"/>
    </xf>
    <xf numFmtId="0" fontId="11" fillId="0" borderId="12" xfId="0" applyNumberFormat="1" applyFont="1" applyBorder="1" applyAlignment="1">
      <alignment horizontal="center" vertical="center"/>
    </xf>
    <xf numFmtId="0" fontId="10" fillId="3" borderId="24" xfId="0" applyNumberFormat="1" applyFont="1" applyFill="1" applyBorder="1" applyAlignment="1">
      <alignment horizontal="center" vertical="center"/>
    </xf>
    <xf numFmtId="0" fontId="10" fillId="3" borderId="20" xfId="0" applyNumberFormat="1" applyFont="1" applyFill="1" applyBorder="1" applyAlignment="1">
      <alignment horizontal="center" vertical="center"/>
    </xf>
    <xf numFmtId="0" fontId="10" fillId="3" borderId="26" xfId="0" applyNumberFormat="1" applyFont="1" applyFill="1" applyBorder="1" applyAlignment="1">
      <alignment horizontal="center" vertical="center"/>
    </xf>
    <xf numFmtId="0" fontId="10" fillId="3" borderId="29" xfId="0" applyNumberFormat="1" applyFont="1" applyFill="1" applyBorder="1" applyAlignment="1">
      <alignment horizontal="center" vertical="center"/>
    </xf>
    <xf numFmtId="0" fontId="10" fillId="3" borderId="0" xfId="0" applyNumberFormat="1" applyFont="1" applyFill="1" applyBorder="1" applyAlignment="1">
      <alignment horizontal="center" vertical="center"/>
    </xf>
    <xf numFmtId="0" fontId="10" fillId="3" borderId="28" xfId="0" applyNumberFormat="1" applyFont="1" applyFill="1" applyBorder="1" applyAlignment="1">
      <alignment horizontal="center" vertical="center"/>
    </xf>
    <xf numFmtId="0" fontId="10" fillId="3" borderId="25" xfId="0" applyNumberFormat="1" applyFont="1" applyFill="1" applyBorder="1" applyAlignment="1">
      <alignment horizontal="center" vertical="center"/>
    </xf>
    <xf numFmtId="0" fontId="10" fillId="3" borderId="4" xfId="0" applyNumberFormat="1" applyFont="1" applyFill="1" applyBorder="1" applyAlignment="1">
      <alignment horizontal="center" vertical="center"/>
    </xf>
    <xf numFmtId="0" fontId="10" fillId="3" borderId="13" xfId="0" applyNumberFormat="1" applyFont="1" applyFill="1" applyBorder="1" applyAlignment="1">
      <alignment horizontal="center" vertical="center"/>
    </xf>
    <xf numFmtId="0" fontId="10" fillId="0" borderId="4" xfId="0" applyFont="1" applyBorder="1" applyAlignment="1">
      <alignment horizontal="left" vertical="center"/>
    </xf>
    <xf numFmtId="0" fontId="10" fillId="0" borderId="13" xfId="0" applyFont="1" applyBorder="1" applyAlignment="1">
      <alignment horizontal="left" vertical="center"/>
    </xf>
    <xf numFmtId="0" fontId="10" fillId="3" borderId="17" xfId="0" applyNumberFormat="1" applyFont="1" applyFill="1" applyBorder="1" applyAlignment="1">
      <alignment horizontal="center" vertical="center"/>
    </xf>
    <xf numFmtId="0" fontId="10" fillId="0" borderId="24" xfId="0" applyNumberFormat="1" applyFont="1" applyBorder="1" applyAlignment="1">
      <alignment horizontal="center" vertical="center"/>
    </xf>
    <xf numFmtId="0" fontId="10" fillId="0" borderId="20" xfId="0" applyNumberFormat="1" applyFont="1" applyBorder="1" applyAlignment="1">
      <alignment horizontal="center" vertical="center"/>
    </xf>
    <xf numFmtId="0" fontId="10" fillId="0" borderId="26" xfId="0" applyNumberFormat="1" applyFont="1" applyBorder="1" applyAlignment="1">
      <alignment horizontal="center" vertical="center"/>
    </xf>
    <xf numFmtId="0" fontId="10" fillId="0" borderId="25" xfId="0" applyNumberFormat="1" applyFont="1" applyBorder="1" applyAlignment="1">
      <alignment horizontal="center" vertical="center"/>
    </xf>
    <xf numFmtId="0" fontId="10" fillId="0" borderId="4" xfId="0" applyNumberFormat="1" applyFont="1" applyBorder="1" applyAlignment="1">
      <alignment horizontal="center" vertical="center"/>
    </xf>
    <xf numFmtId="0" fontId="10" fillId="0" borderId="13" xfId="0" applyNumberFormat="1" applyFont="1" applyBorder="1" applyAlignment="1">
      <alignment horizontal="center" vertical="center"/>
    </xf>
    <xf numFmtId="49" fontId="10" fillId="0" borderId="24" xfId="0" applyNumberFormat="1" applyFont="1" applyBorder="1" applyAlignment="1">
      <alignment horizontal="center" vertical="center"/>
    </xf>
    <xf numFmtId="49" fontId="10" fillId="0" borderId="25" xfId="0" applyNumberFormat="1" applyFont="1" applyBorder="1" applyAlignment="1">
      <alignment horizontal="center" vertical="center"/>
    </xf>
    <xf numFmtId="0" fontId="10" fillId="0" borderId="0" xfId="0" applyFont="1" applyBorder="1" applyAlignment="1">
      <alignment horizontal="left" vertical="center"/>
    </xf>
    <xf numFmtId="0" fontId="10" fillId="0" borderId="28" xfId="0" applyFont="1" applyBorder="1" applyAlignment="1">
      <alignment horizontal="left" vertical="center"/>
    </xf>
    <xf numFmtId="167" fontId="8" fillId="0" borderId="29" xfId="1" applyNumberFormat="1" applyFont="1" applyBorder="1" applyAlignment="1">
      <alignment vertical="center"/>
    </xf>
    <xf numFmtId="167" fontId="8" fillId="0" borderId="0" xfId="1" applyNumberFormat="1" applyFont="1" applyBorder="1" applyAlignment="1">
      <alignment vertical="center"/>
    </xf>
    <xf numFmtId="167" fontId="8" fillId="0" borderId="30" xfId="1" applyNumberFormat="1" applyFont="1" applyBorder="1" applyAlignment="1">
      <alignment vertical="center"/>
    </xf>
    <xf numFmtId="0" fontId="10" fillId="0" borderId="29" xfId="0" applyNumberFormat="1" applyFont="1" applyBorder="1" applyAlignment="1">
      <alignment horizontal="right" vertical="center"/>
    </xf>
    <xf numFmtId="0" fontId="10" fillId="0" borderId="0" xfId="0" applyNumberFormat="1" applyFont="1" applyBorder="1" applyAlignment="1">
      <alignment horizontal="right" vertical="center"/>
    </xf>
    <xf numFmtId="0" fontId="10" fillId="0" borderId="28" xfId="0" applyNumberFormat="1" applyFont="1" applyBorder="1" applyAlignment="1">
      <alignment horizontal="right" vertical="center"/>
    </xf>
    <xf numFmtId="49" fontId="10" fillId="0" borderId="29" xfId="0" applyNumberFormat="1" applyFont="1" applyBorder="1" applyAlignment="1">
      <alignment horizontal="center" vertical="center"/>
    </xf>
    <xf numFmtId="0" fontId="10" fillId="7" borderId="26" xfId="0" applyFont="1" applyFill="1" applyBorder="1" applyAlignment="1">
      <alignment horizontal="left" vertical="center"/>
    </xf>
    <xf numFmtId="0" fontId="10" fillId="0" borderId="26" xfId="0" applyFont="1" applyBorder="1" applyAlignment="1">
      <alignment horizontal="left" vertical="center"/>
    </xf>
    <xf numFmtId="167" fontId="8" fillId="0" borderId="24" xfId="1" applyNumberFormat="1" applyFont="1" applyFill="1" applyBorder="1" applyAlignment="1">
      <alignment vertical="center"/>
    </xf>
    <xf numFmtId="167" fontId="8" fillId="0" borderId="20" xfId="1" applyNumberFormat="1" applyFont="1" applyFill="1" applyBorder="1" applyAlignment="1">
      <alignment vertical="center"/>
    </xf>
    <xf numFmtId="167" fontId="8" fillId="0" borderId="21" xfId="1" applyNumberFormat="1" applyFont="1" applyFill="1" applyBorder="1" applyAlignment="1">
      <alignment vertical="center"/>
    </xf>
    <xf numFmtId="0" fontId="11" fillId="0" borderId="11" xfId="0" applyNumberFormat="1" applyFont="1" applyBorder="1" applyAlignment="1">
      <alignment horizontal="right" vertical="center"/>
    </xf>
    <xf numFmtId="0" fontId="11" fillId="0" borderId="12" xfId="0" applyNumberFormat="1" applyFont="1" applyBorder="1" applyAlignment="1">
      <alignment horizontal="right" vertical="center"/>
    </xf>
    <xf numFmtId="0" fontId="10" fillId="0" borderId="29" xfId="0" applyNumberFormat="1" applyFont="1" applyBorder="1" applyAlignment="1">
      <alignment horizontal="center" vertical="center"/>
    </xf>
    <xf numFmtId="0" fontId="10" fillId="0" borderId="0" xfId="0" applyNumberFormat="1" applyFont="1" applyBorder="1" applyAlignment="1">
      <alignment horizontal="center" vertical="center"/>
    </xf>
    <xf numFmtId="0" fontId="10" fillId="0" borderId="28" xfId="0" applyNumberFormat="1" applyFont="1" applyBorder="1" applyAlignment="1">
      <alignment horizontal="center" vertical="center"/>
    </xf>
    <xf numFmtId="0" fontId="11" fillId="0" borderId="4" xfId="0" applyFont="1" applyBorder="1" applyAlignment="1">
      <alignment vertical="center"/>
    </xf>
    <xf numFmtId="49" fontId="11" fillId="7" borderId="18" xfId="0" applyNumberFormat="1" applyFont="1" applyFill="1" applyBorder="1" applyAlignment="1">
      <alignment horizontal="center" vertical="center"/>
    </xf>
    <xf numFmtId="49" fontId="11" fillId="7" borderId="11" xfId="0" applyNumberFormat="1" applyFont="1" applyFill="1" applyBorder="1" applyAlignment="1">
      <alignment horizontal="center" vertical="center"/>
    </xf>
    <xf numFmtId="167" fontId="8" fillId="7" borderId="11" xfId="1" applyNumberFormat="1" applyFont="1" applyFill="1" applyBorder="1" applyAlignment="1">
      <alignment vertical="center"/>
    </xf>
    <xf numFmtId="0" fontId="10" fillId="7" borderId="11" xfId="0" applyNumberFormat="1" applyFont="1" applyFill="1" applyBorder="1" applyAlignment="1">
      <alignment horizontal="center" vertical="center"/>
    </xf>
    <xf numFmtId="0" fontId="10" fillId="7" borderId="12" xfId="0" applyNumberFormat="1" applyFont="1" applyFill="1" applyBorder="1" applyAlignment="1">
      <alignment horizontal="center" vertical="center"/>
    </xf>
    <xf numFmtId="0" fontId="10" fillId="7" borderId="1" xfId="0" applyFont="1" applyFill="1" applyBorder="1" applyAlignment="1">
      <alignment horizontal="left" vertical="center"/>
    </xf>
    <xf numFmtId="49" fontId="10" fillId="7" borderId="18" xfId="0" applyNumberFormat="1" applyFont="1" applyFill="1" applyBorder="1" applyAlignment="1">
      <alignment horizontal="center" vertical="center"/>
    </xf>
    <xf numFmtId="49" fontId="10" fillId="7" borderId="11" xfId="0" applyNumberFormat="1" applyFont="1" applyFill="1" applyBorder="1" applyAlignment="1">
      <alignment horizontal="center" vertical="center"/>
    </xf>
    <xf numFmtId="49" fontId="8" fillId="7" borderId="16" xfId="0" applyNumberFormat="1" applyFont="1" applyFill="1" applyBorder="1" applyAlignment="1">
      <alignment horizontal="center" vertical="center"/>
    </xf>
    <xf numFmtId="49" fontId="8" fillId="7" borderId="1" xfId="0" applyNumberFormat="1" applyFont="1" applyFill="1" applyBorder="1" applyAlignment="1">
      <alignment horizontal="center" vertical="center"/>
    </xf>
    <xf numFmtId="49" fontId="8" fillId="7" borderId="15" xfId="0" applyNumberFormat="1" applyFont="1" applyFill="1" applyBorder="1" applyAlignment="1">
      <alignment horizontal="center" vertical="center"/>
    </xf>
    <xf numFmtId="49" fontId="10" fillId="3" borderId="18" xfId="0" applyNumberFormat="1" applyFont="1" applyFill="1" applyBorder="1" applyAlignment="1">
      <alignment horizontal="center" vertical="center"/>
    </xf>
    <xf numFmtId="49" fontId="10" fillId="3" borderId="11" xfId="0" applyNumberFormat="1" applyFont="1" applyFill="1" applyBorder="1" applyAlignment="1">
      <alignment horizontal="center" vertical="center"/>
    </xf>
    <xf numFmtId="167" fontId="15" fillId="7" borderId="11" xfId="1" applyNumberFormat="1" applyFont="1" applyFill="1" applyBorder="1" applyAlignment="1">
      <alignment vertical="center"/>
    </xf>
    <xf numFmtId="0" fontId="10" fillId="3" borderId="34" xfId="0" applyNumberFormat="1" applyFont="1" applyFill="1" applyBorder="1" applyAlignment="1">
      <alignment horizontal="center" vertical="center"/>
    </xf>
    <xf numFmtId="0" fontId="10" fillId="3" borderId="37" xfId="0" applyNumberFormat="1" applyFont="1" applyFill="1" applyBorder="1" applyAlignment="1">
      <alignment horizontal="center" vertical="center"/>
    </xf>
    <xf numFmtId="167" fontId="15" fillId="3" borderId="34" xfId="1" applyNumberFormat="1" applyFont="1" applyFill="1" applyBorder="1" applyAlignment="1">
      <alignment vertical="center"/>
    </xf>
    <xf numFmtId="167" fontId="42" fillId="3" borderId="25" xfId="1" applyNumberFormat="1" applyFont="1" applyFill="1" applyBorder="1" applyAlignment="1">
      <alignment vertical="center"/>
    </xf>
    <xf numFmtId="167" fontId="42" fillId="3" borderId="4" xfId="1" applyNumberFormat="1" applyFont="1" applyFill="1" applyBorder="1" applyAlignment="1">
      <alignment vertical="center"/>
    </xf>
    <xf numFmtId="167" fontId="42" fillId="3" borderId="23" xfId="1" applyNumberFormat="1" applyFont="1" applyFill="1" applyBorder="1" applyAlignment="1">
      <alignment vertical="center"/>
    </xf>
    <xf numFmtId="0" fontId="10" fillId="7" borderId="11" xfId="0" applyNumberFormat="1" applyFont="1" applyFill="1" applyBorder="1" applyAlignment="1">
      <alignment horizontal="right" vertical="center"/>
    </xf>
    <xf numFmtId="0" fontId="10" fillId="7" borderId="12" xfId="0" applyNumberFormat="1" applyFont="1" applyFill="1" applyBorder="1" applyAlignment="1">
      <alignment horizontal="right" vertical="center"/>
    </xf>
    <xf numFmtId="0" fontId="10" fillId="3" borderId="1" xfId="0" applyFont="1" applyFill="1" applyBorder="1" applyAlignment="1">
      <alignment horizontal="left" vertical="center"/>
    </xf>
    <xf numFmtId="0" fontId="11" fillId="0" borderId="13" xfId="0" applyFont="1" applyBorder="1" applyAlignment="1">
      <alignment vertical="center"/>
    </xf>
    <xf numFmtId="0" fontId="10" fillId="7" borderId="21" xfId="0" applyFont="1" applyFill="1" applyBorder="1" applyAlignment="1">
      <alignment horizontal="left" vertical="center"/>
    </xf>
    <xf numFmtId="0" fontId="10" fillId="7" borderId="27" xfId="0" applyFont="1" applyFill="1" applyBorder="1" applyAlignment="1">
      <alignment horizontal="left" vertical="center"/>
    </xf>
    <xf numFmtId="0" fontId="10" fillId="7" borderId="24" xfId="0" applyFont="1" applyFill="1" applyBorder="1" applyAlignment="1">
      <alignment horizontal="left" vertical="center"/>
    </xf>
    <xf numFmtId="0" fontId="11" fillId="7" borderId="1" xfId="0" applyFont="1" applyFill="1" applyBorder="1" applyAlignment="1">
      <alignment horizontal="left" vertical="center"/>
    </xf>
    <xf numFmtId="0" fontId="10" fillId="3" borderId="11" xfId="0" applyNumberFormat="1" applyFont="1" applyFill="1" applyBorder="1" applyAlignment="1">
      <alignment horizontal="right" vertical="center"/>
    </xf>
    <xf numFmtId="0" fontId="10" fillId="3" borderId="12" xfId="0" applyNumberFormat="1" applyFont="1" applyFill="1" applyBorder="1" applyAlignment="1">
      <alignment horizontal="right" vertical="center"/>
    </xf>
    <xf numFmtId="167" fontId="42" fillId="3" borderId="11" xfId="1" applyNumberFormat="1" applyFont="1" applyFill="1" applyBorder="1" applyAlignment="1">
      <alignment vertical="center"/>
    </xf>
    <xf numFmtId="167" fontId="8" fillId="0" borderId="16" xfId="1" applyNumberFormat="1" applyFont="1" applyBorder="1" applyAlignment="1">
      <alignment vertical="center"/>
    </xf>
    <xf numFmtId="167" fontId="8" fillId="0" borderId="1" xfId="1" applyNumberFormat="1" applyFont="1" applyBorder="1" applyAlignment="1">
      <alignment vertical="center"/>
    </xf>
    <xf numFmtId="167" fontId="8" fillId="0" borderId="15" xfId="1" applyNumberFormat="1" applyFont="1" applyBorder="1" applyAlignment="1">
      <alignment vertical="center"/>
    </xf>
    <xf numFmtId="0" fontId="8" fillId="0" borderId="27" xfId="0" applyFont="1" applyBorder="1" applyAlignment="1">
      <alignment horizontal="center" vertical="center"/>
    </xf>
    <xf numFmtId="49" fontId="10" fillId="0" borderId="44" xfId="0" applyNumberFormat="1" applyFont="1" applyBorder="1" applyAlignment="1">
      <alignment horizontal="center" vertical="center"/>
    </xf>
    <xf numFmtId="49" fontId="10" fillId="0" borderId="34" xfId="0" applyNumberFormat="1" applyFont="1" applyBorder="1" applyAlignment="1">
      <alignment horizontal="center" vertical="center"/>
    </xf>
    <xf numFmtId="0" fontId="10" fillId="0" borderId="1" xfId="0" applyFont="1" applyBorder="1" applyAlignment="1">
      <alignment vertical="center"/>
    </xf>
    <xf numFmtId="0" fontId="10" fillId="0" borderId="17" xfId="0" applyFont="1" applyBorder="1" applyAlignment="1">
      <alignment vertical="center"/>
    </xf>
    <xf numFmtId="0" fontId="10" fillId="0" borderId="15" xfId="0" applyFont="1" applyBorder="1" applyAlignment="1">
      <alignment vertical="center"/>
    </xf>
    <xf numFmtId="0" fontId="10" fillId="0" borderId="11" xfId="0" applyFont="1" applyBorder="1" applyAlignment="1">
      <alignment vertical="center"/>
    </xf>
    <xf numFmtId="0" fontId="10" fillId="0" borderId="16" xfId="0" applyFont="1" applyBorder="1" applyAlignment="1">
      <alignment vertical="center"/>
    </xf>
    <xf numFmtId="167" fontId="15" fillId="3" borderId="24" xfId="1" applyNumberFormat="1" applyFont="1" applyFill="1" applyBorder="1" applyAlignment="1">
      <alignment vertical="center"/>
    </xf>
    <xf numFmtId="167" fontId="15" fillId="3" borderId="20" xfId="1" applyNumberFormat="1" applyFont="1" applyFill="1" applyBorder="1" applyAlignment="1">
      <alignment vertical="center"/>
    </xf>
    <xf numFmtId="167" fontId="15" fillId="3" borderId="21" xfId="1" applyNumberFormat="1" applyFont="1" applyFill="1" applyBorder="1" applyAlignment="1">
      <alignment vertical="center"/>
    </xf>
    <xf numFmtId="167" fontId="15" fillId="3" borderId="25" xfId="1" applyNumberFormat="1" applyFont="1" applyFill="1" applyBorder="1" applyAlignment="1">
      <alignment vertical="center"/>
    </xf>
    <xf numFmtId="167" fontId="15" fillId="3" borderId="4" xfId="1" applyNumberFormat="1" applyFont="1" applyFill="1" applyBorder="1" applyAlignment="1">
      <alignment vertical="center"/>
    </xf>
    <xf numFmtId="167" fontId="15" fillId="3" borderId="23" xfId="1" applyNumberFormat="1" applyFont="1" applyFill="1" applyBorder="1" applyAlignment="1">
      <alignment vertical="center"/>
    </xf>
    <xf numFmtId="49" fontId="8" fillId="2" borderId="16" xfId="0" applyNumberFormat="1" applyFont="1" applyFill="1" applyBorder="1" applyAlignment="1">
      <alignment horizontal="center" vertical="center"/>
    </xf>
    <xf numFmtId="49" fontId="8" fillId="2" borderId="1" xfId="0" applyNumberFormat="1" applyFont="1" applyFill="1" applyBorder="1" applyAlignment="1">
      <alignment horizontal="center" vertical="center"/>
    </xf>
    <xf numFmtId="49" fontId="8" fillId="2" borderId="15" xfId="0" applyNumberFormat="1" applyFont="1" applyFill="1" applyBorder="1" applyAlignment="1">
      <alignment horizontal="center" vertical="center"/>
    </xf>
    <xf numFmtId="167" fontId="8" fillId="2" borderId="24" xfId="1" applyNumberFormat="1" applyFont="1" applyFill="1" applyBorder="1" applyAlignment="1">
      <alignment vertical="center"/>
    </xf>
    <xf numFmtId="167" fontId="8" fillId="2" borderId="20" xfId="1" applyNumberFormat="1" applyFont="1" applyFill="1" applyBorder="1" applyAlignment="1">
      <alignment vertical="center"/>
    </xf>
    <xf numFmtId="167" fontId="8" fillId="2" borderId="21" xfId="1" applyNumberFormat="1" applyFont="1" applyFill="1" applyBorder="1" applyAlignment="1">
      <alignment vertical="center"/>
    </xf>
    <xf numFmtId="49" fontId="10" fillId="6" borderId="19" xfId="0" applyNumberFormat="1" applyFont="1" applyFill="1" applyBorder="1" applyAlignment="1">
      <alignment horizontal="center" vertical="center"/>
    </xf>
    <xf numFmtId="49" fontId="10" fillId="6" borderId="20" xfId="0" applyNumberFormat="1" applyFont="1" applyFill="1" applyBorder="1" applyAlignment="1">
      <alignment horizontal="center" vertical="center"/>
    </xf>
    <xf numFmtId="49" fontId="10" fillId="6" borderId="21" xfId="0" applyNumberFormat="1" applyFont="1" applyFill="1" applyBorder="1" applyAlignment="1">
      <alignment horizontal="center" vertical="center"/>
    </xf>
    <xf numFmtId="49" fontId="10" fillId="6" borderId="45" xfId="0" applyNumberFormat="1" applyFont="1" applyFill="1" applyBorder="1" applyAlignment="1">
      <alignment horizontal="center" vertical="center"/>
    </xf>
    <xf numFmtId="49" fontId="10" fillId="6" borderId="0" xfId="0" applyNumberFormat="1" applyFont="1" applyFill="1" applyBorder="1" applyAlignment="1">
      <alignment horizontal="center" vertical="center"/>
    </xf>
    <xf numFmtId="49" fontId="10" fillId="6" borderId="30" xfId="0" applyNumberFormat="1" applyFont="1" applyFill="1" applyBorder="1" applyAlignment="1">
      <alignment horizontal="center" vertical="center"/>
    </xf>
    <xf numFmtId="49" fontId="10" fillId="6" borderId="22" xfId="0" applyNumberFormat="1" applyFont="1" applyFill="1" applyBorder="1" applyAlignment="1">
      <alignment horizontal="center" vertical="center"/>
    </xf>
    <xf numFmtId="49" fontId="10" fillId="6" borderId="4" xfId="0" applyNumberFormat="1" applyFont="1" applyFill="1" applyBorder="1" applyAlignment="1">
      <alignment horizontal="center" vertical="center"/>
    </xf>
    <xf numFmtId="49" fontId="10" fillId="6" borderId="23" xfId="0" applyNumberFormat="1" applyFont="1" applyFill="1" applyBorder="1" applyAlignment="1">
      <alignment horizontal="center" vertical="center"/>
    </xf>
    <xf numFmtId="49" fontId="10" fillId="6" borderId="24" xfId="0" applyNumberFormat="1" applyFont="1" applyFill="1" applyBorder="1" applyAlignment="1">
      <alignment horizontal="center" vertical="center"/>
    </xf>
    <xf numFmtId="49" fontId="10" fillId="6" borderId="29" xfId="0" applyNumberFormat="1" applyFont="1" applyFill="1" applyBorder="1" applyAlignment="1">
      <alignment horizontal="center" vertical="center"/>
    </xf>
    <xf numFmtId="49" fontId="10" fillId="6" borderId="25" xfId="0" applyNumberFormat="1" applyFont="1" applyFill="1" applyBorder="1" applyAlignment="1">
      <alignment horizontal="center" vertical="center"/>
    </xf>
    <xf numFmtId="0" fontId="10" fillId="6" borderId="0" xfId="0" applyFont="1" applyFill="1" applyBorder="1" applyAlignment="1">
      <alignment horizontal="left" vertical="center"/>
    </xf>
    <xf numFmtId="0" fontId="10" fillId="2" borderId="20" xfId="0" applyFont="1" applyFill="1" applyBorder="1" applyAlignment="1">
      <alignment horizontal="left" vertical="center"/>
    </xf>
    <xf numFmtId="0" fontId="10" fillId="2" borderId="26" xfId="0" applyFont="1" applyFill="1" applyBorder="1" applyAlignment="1">
      <alignment horizontal="left" vertical="center"/>
    </xf>
    <xf numFmtId="49" fontId="10" fillId="2" borderId="19" xfId="0" applyNumberFormat="1" applyFont="1" applyFill="1" applyBorder="1" applyAlignment="1">
      <alignment horizontal="center" vertical="center"/>
    </xf>
    <xf numFmtId="49" fontId="10" fillId="2" borderId="20" xfId="0" applyNumberFormat="1" applyFont="1" applyFill="1" applyBorder="1" applyAlignment="1">
      <alignment horizontal="center" vertical="center"/>
    </xf>
    <xf numFmtId="49" fontId="10" fillId="2" borderId="21" xfId="0" applyNumberFormat="1" applyFont="1" applyFill="1" applyBorder="1" applyAlignment="1">
      <alignment horizontal="center" vertical="center"/>
    </xf>
    <xf numFmtId="49" fontId="10" fillId="2" borderId="24" xfId="0" applyNumberFormat="1" applyFont="1" applyFill="1" applyBorder="1" applyAlignment="1">
      <alignment horizontal="center" vertical="center"/>
    </xf>
    <xf numFmtId="0" fontId="10" fillId="0" borderId="17" xfId="0" applyFont="1" applyBorder="1" applyAlignment="1">
      <alignment horizontal="left" vertical="center"/>
    </xf>
    <xf numFmtId="0" fontId="10" fillId="0" borderId="38" xfId="0" applyFont="1" applyBorder="1" applyAlignment="1">
      <alignment horizontal="left" vertical="center"/>
    </xf>
    <xf numFmtId="0" fontId="10" fillId="6" borderId="20" xfId="0" applyFont="1" applyFill="1" applyBorder="1" applyAlignment="1">
      <alignment horizontal="left" vertical="center"/>
    </xf>
    <xf numFmtId="0" fontId="10" fillId="6" borderId="4" xfId="0" applyFont="1" applyFill="1" applyBorder="1" applyAlignment="1">
      <alignment horizontal="left" vertical="center"/>
    </xf>
    <xf numFmtId="0" fontId="8" fillId="0" borderId="4" xfId="0" applyFont="1" applyBorder="1" applyAlignment="1">
      <alignment horizontal="center" vertical="center"/>
    </xf>
    <xf numFmtId="0" fontId="8" fillId="0" borderId="23" xfId="0" applyFont="1" applyBorder="1" applyAlignment="1">
      <alignment horizontal="center" vertical="center"/>
    </xf>
    <xf numFmtId="0" fontId="8" fillId="0" borderId="54" xfId="0" applyFont="1" applyBorder="1" applyAlignment="1">
      <alignment horizontal="center" vertical="center"/>
    </xf>
    <xf numFmtId="49" fontId="12" fillId="0" borderId="4" xfId="0" applyNumberFormat="1" applyFont="1" applyBorder="1" applyAlignment="1">
      <alignment horizontal="left"/>
    </xf>
    <xf numFmtId="0" fontId="8" fillId="0" borderId="16" xfId="0" applyFont="1" applyBorder="1" applyAlignment="1">
      <alignment horizontal="center" vertical="center"/>
    </xf>
    <xf numFmtId="0" fontId="8" fillId="0" borderId="1" xfId="0" applyFont="1" applyBorder="1" applyAlignment="1">
      <alignment horizontal="center" vertical="center"/>
    </xf>
    <xf numFmtId="0" fontId="8" fillId="0" borderId="15" xfId="0" applyFont="1" applyBorder="1" applyAlignment="1">
      <alignment horizontal="center" vertical="center"/>
    </xf>
    <xf numFmtId="167" fontId="8" fillId="0" borderId="34" xfId="1" applyNumberFormat="1" applyFont="1" applyBorder="1" applyAlignment="1">
      <alignment vertical="center"/>
    </xf>
    <xf numFmtId="49" fontId="8" fillId="0" borderId="50" xfId="0" applyNumberFormat="1" applyFont="1" applyBorder="1" applyAlignment="1">
      <alignment horizontal="center" vertical="center"/>
    </xf>
    <xf numFmtId="49" fontId="8" fillId="0" borderId="51" xfId="0" applyNumberFormat="1" applyFont="1" applyBorder="1" applyAlignment="1">
      <alignment horizontal="center" vertical="center"/>
    </xf>
    <xf numFmtId="49" fontId="8" fillId="0" borderId="52" xfId="0" applyNumberFormat="1" applyFont="1" applyBorder="1" applyAlignment="1">
      <alignment horizontal="center" vertical="center"/>
    </xf>
    <xf numFmtId="49" fontId="10" fillId="0" borderId="4" xfId="0" applyNumberFormat="1" applyFont="1" applyBorder="1" applyAlignment="1">
      <alignment horizontal="center"/>
    </xf>
    <xf numFmtId="0" fontId="10" fillId="0" borderId="0" xfId="0" applyFont="1" applyAlignment="1">
      <alignment horizontal="right"/>
    </xf>
    <xf numFmtId="49" fontId="10" fillId="0" borderId="4" xfId="0" applyNumberFormat="1" applyFont="1" applyBorder="1" applyAlignment="1">
      <alignment horizontal="left"/>
    </xf>
    <xf numFmtId="0" fontId="11" fillId="0" borderId="0" xfId="0" applyFont="1" applyAlignment="1">
      <alignment horizontal="center"/>
    </xf>
    <xf numFmtId="49" fontId="10" fillId="0" borderId="39" xfId="0" applyNumberFormat="1" applyFont="1" applyBorder="1" applyAlignment="1">
      <alignment horizontal="center"/>
    </xf>
    <xf numFmtId="49" fontId="10" fillId="0" borderId="40" xfId="0" applyNumberFormat="1" applyFont="1" applyBorder="1" applyAlignment="1">
      <alignment horizontal="center"/>
    </xf>
    <xf numFmtId="49" fontId="10" fillId="0" borderId="41" xfId="0" applyNumberFormat="1" applyFont="1" applyBorder="1" applyAlignment="1">
      <alignment horizontal="center"/>
    </xf>
    <xf numFmtId="49" fontId="10" fillId="0" borderId="18" xfId="0" applyNumberFormat="1" applyFont="1" applyBorder="1" applyAlignment="1">
      <alignment horizontal="center"/>
    </xf>
    <xf numFmtId="49" fontId="10" fillId="0" borderId="11" xfId="0" applyNumberFormat="1" applyFont="1" applyBorder="1" applyAlignment="1">
      <alignment horizontal="center"/>
    </xf>
    <xf numFmtId="49" fontId="10" fillId="0" borderId="12" xfId="0" applyNumberFormat="1" applyFont="1" applyBorder="1" applyAlignment="1">
      <alignment horizontal="center"/>
    </xf>
    <xf numFmtId="0" fontId="11" fillId="0" borderId="4" xfId="0" applyFont="1" applyBorder="1" applyAlignment="1">
      <alignment horizontal="center"/>
    </xf>
    <xf numFmtId="49" fontId="10" fillId="0" borderId="42" xfId="0" applyNumberFormat="1" applyFont="1" applyBorder="1" applyAlignment="1">
      <alignment horizontal="center"/>
    </xf>
    <xf numFmtId="49" fontId="10" fillId="0" borderId="35" xfId="0" applyNumberFormat="1" applyFont="1" applyBorder="1" applyAlignment="1">
      <alignment horizontal="center"/>
    </xf>
    <xf numFmtId="49" fontId="10" fillId="0" borderId="43" xfId="0" applyNumberFormat="1" applyFont="1" applyBorder="1" applyAlignment="1">
      <alignment horizontal="center"/>
    </xf>
    <xf numFmtId="0" fontId="10" fillId="0" borderId="34" xfId="0" applyNumberFormat="1" applyFont="1" applyBorder="1" applyAlignment="1">
      <alignment horizontal="right" vertical="center"/>
    </xf>
    <xf numFmtId="0" fontId="10" fillId="0" borderId="37" xfId="0" applyNumberFormat="1" applyFont="1" applyBorder="1" applyAlignment="1">
      <alignment horizontal="right" vertical="center"/>
    </xf>
    <xf numFmtId="0" fontId="10" fillId="0" borderId="0" xfId="0" applyFont="1" applyAlignment="1">
      <alignment horizontal="center"/>
    </xf>
    <xf numFmtId="0" fontId="10" fillId="0" borderId="4" xfId="0" applyFont="1" applyBorder="1" applyAlignment="1">
      <alignment horizontal="center"/>
    </xf>
    <xf numFmtId="0" fontId="7" fillId="0" borderId="0" xfId="0" applyFont="1" applyAlignment="1">
      <alignment horizontal="center" vertical="top"/>
    </xf>
    <xf numFmtId="0" fontId="7" fillId="0" borderId="20" xfId="0" applyFont="1" applyBorder="1" applyAlignment="1">
      <alignment horizontal="center" vertical="top"/>
    </xf>
    <xf numFmtId="0" fontId="10" fillId="0" borderId="24" xfId="0" applyFont="1" applyBorder="1" applyAlignment="1">
      <alignment horizontal="center" vertical="center"/>
    </xf>
    <xf numFmtId="0" fontId="10" fillId="0" borderId="20" xfId="0" applyFont="1" applyBorder="1" applyAlignment="1">
      <alignment horizontal="center" vertical="center"/>
    </xf>
    <xf numFmtId="0" fontId="10" fillId="0" borderId="21" xfId="0" applyFont="1" applyBorder="1" applyAlignment="1">
      <alignment horizontal="center" vertical="center"/>
    </xf>
    <xf numFmtId="0" fontId="10" fillId="0" borderId="31" xfId="0" applyFont="1" applyBorder="1" applyAlignment="1">
      <alignment horizontal="center" vertical="center"/>
    </xf>
    <xf numFmtId="0" fontId="10" fillId="0" borderId="32" xfId="0" applyFont="1" applyBorder="1" applyAlignment="1">
      <alignment horizontal="center" vertical="center"/>
    </xf>
    <xf numFmtId="0" fontId="10" fillId="0" borderId="33" xfId="0" applyFont="1" applyBorder="1" applyAlignment="1">
      <alignment horizontal="center" vertical="center"/>
    </xf>
    <xf numFmtId="0" fontId="10" fillId="0" borderId="16" xfId="0" applyNumberFormat="1" applyFont="1" applyBorder="1" applyAlignment="1">
      <alignment horizontal="right" vertical="center"/>
    </xf>
    <xf numFmtId="0" fontId="10" fillId="0" borderId="1" xfId="0" applyNumberFormat="1" applyFont="1" applyBorder="1" applyAlignment="1">
      <alignment horizontal="right" vertical="center"/>
    </xf>
    <xf numFmtId="0" fontId="10" fillId="0" borderId="17" xfId="0" applyNumberFormat="1" applyFont="1" applyBorder="1" applyAlignment="1">
      <alignment horizontal="right" vertical="center"/>
    </xf>
    <xf numFmtId="0" fontId="10" fillId="2" borderId="1" xfId="0" applyFont="1" applyFill="1" applyBorder="1" applyAlignment="1">
      <alignment horizontal="left" vertical="center"/>
    </xf>
    <xf numFmtId="49" fontId="10" fillId="2" borderId="18" xfId="0" applyNumberFormat="1" applyFont="1" applyFill="1" applyBorder="1" applyAlignment="1">
      <alignment horizontal="center" vertical="center"/>
    </xf>
    <xf numFmtId="49" fontId="10" fillId="2" borderId="11" xfId="0" applyNumberFormat="1" applyFont="1" applyFill="1" applyBorder="1" applyAlignment="1">
      <alignment horizontal="center" vertical="center"/>
    </xf>
    <xf numFmtId="167" fontId="8" fillId="2" borderId="11" xfId="1" applyNumberFormat="1" applyFont="1" applyFill="1" applyBorder="1" applyAlignment="1">
      <alignment vertical="center"/>
    </xf>
    <xf numFmtId="0" fontId="10" fillId="2" borderId="11" xfId="0" applyNumberFormat="1" applyFont="1" applyFill="1" applyBorder="1" applyAlignment="1">
      <alignment horizontal="right" vertical="center"/>
    </xf>
    <xf numFmtId="0" fontId="10" fillId="2" borderId="12" xfId="0" applyNumberFormat="1" applyFont="1" applyFill="1" applyBorder="1" applyAlignment="1">
      <alignment horizontal="right" vertical="center"/>
    </xf>
    <xf numFmtId="0" fontId="11" fillId="0" borderId="26" xfId="0" applyFont="1" applyBorder="1" applyAlignment="1">
      <alignment horizontal="left" vertical="center"/>
    </xf>
    <xf numFmtId="0" fontId="11" fillId="0" borderId="0" xfId="0" applyFont="1" applyBorder="1" applyAlignment="1">
      <alignment horizontal="left" vertical="center"/>
    </xf>
    <xf numFmtId="0" fontId="11" fillId="0" borderId="28" xfId="0" applyFont="1" applyBorder="1" applyAlignment="1">
      <alignment horizontal="left" vertical="center"/>
    </xf>
    <xf numFmtId="0" fontId="11" fillId="0" borderId="13" xfId="0" applyFont="1" applyBorder="1" applyAlignment="1">
      <alignment horizontal="left" vertical="center"/>
    </xf>
    <xf numFmtId="49" fontId="11" fillId="0" borderId="45" xfId="0" applyNumberFormat="1" applyFont="1" applyBorder="1" applyAlignment="1">
      <alignment horizontal="center" vertical="center"/>
    </xf>
    <xf numFmtId="49" fontId="11" fillId="0" borderId="0" xfId="0" applyNumberFormat="1" applyFont="1" applyBorder="1" applyAlignment="1">
      <alignment horizontal="center" vertical="center"/>
    </xf>
    <xf numFmtId="49" fontId="11" fillId="0" borderId="30" xfId="0" applyNumberFormat="1" applyFont="1" applyBorder="1" applyAlignment="1">
      <alignment horizontal="center" vertical="center"/>
    </xf>
    <xf numFmtId="0" fontId="10" fillId="0" borderId="24" xfId="0" applyNumberFormat="1" applyFont="1" applyFill="1" applyBorder="1" applyAlignment="1">
      <alignment horizontal="right" vertical="center"/>
    </xf>
    <xf numFmtId="0" fontId="10" fillId="0" borderId="20" xfId="0" applyNumberFormat="1" applyFont="1" applyFill="1" applyBorder="1" applyAlignment="1">
      <alignment horizontal="right" vertical="center"/>
    </xf>
    <xf numFmtId="0" fontId="10" fillId="0" borderId="26" xfId="0" applyNumberFormat="1" applyFont="1" applyFill="1" applyBorder="1" applyAlignment="1">
      <alignment horizontal="right" vertical="center"/>
    </xf>
    <xf numFmtId="0" fontId="10" fillId="0" borderId="20" xfId="0" applyFont="1" applyFill="1" applyBorder="1" applyAlignment="1">
      <alignment horizontal="left" vertical="center"/>
    </xf>
    <xf numFmtId="0" fontId="10" fillId="0" borderId="26" xfId="0" applyFont="1" applyFill="1" applyBorder="1" applyAlignment="1">
      <alignment horizontal="left" vertical="center"/>
    </xf>
    <xf numFmtId="0" fontId="10" fillId="0" borderId="0" xfId="0" applyFont="1" applyFill="1" applyBorder="1" applyAlignment="1">
      <alignment horizontal="left" vertical="center"/>
    </xf>
    <xf numFmtId="0" fontId="10" fillId="0" borderId="28" xfId="0" applyFont="1" applyFill="1" applyBorder="1" applyAlignment="1">
      <alignment horizontal="left" vertical="center"/>
    </xf>
    <xf numFmtId="0" fontId="10" fillId="0" borderId="4" xfId="0" applyFont="1" applyFill="1" applyBorder="1" applyAlignment="1">
      <alignment horizontal="left" vertical="center"/>
    </xf>
    <xf numFmtId="0" fontId="10" fillId="0" borderId="13" xfId="0" applyFont="1" applyFill="1" applyBorder="1" applyAlignment="1">
      <alignment horizontal="left" vertical="center"/>
    </xf>
    <xf numFmtId="49" fontId="10" fillId="0" borderId="19" xfId="0" applyNumberFormat="1" applyFont="1" applyFill="1" applyBorder="1" applyAlignment="1">
      <alignment horizontal="center" vertical="center"/>
    </xf>
    <xf numFmtId="49" fontId="10" fillId="0" borderId="20" xfId="0" applyNumberFormat="1" applyFont="1" applyFill="1" applyBorder="1" applyAlignment="1">
      <alignment horizontal="center" vertical="center"/>
    </xf>
    <xf numFmtId="49" fontId="10" fillId="0" borderId="21" xfId="0" applyNumberFormat="1" applyFont="1" applyFill="1" applyBorder="1" applyAlignment="1">
      <alignment horizontal="center" vertical="center"/>
    </xf>
    <xf numFmtId="49" fontId="10" fillId="0" borderId="45" xfId="0" applyNumberFormat="1" applyFont="1" applyFill="1" applyBorder="1" applyAlignment="1">
      <alignment horizontal="center" vertical="center"/>
    </xf>
    <xf numFmtId="49" fontId="10" fillId="0" borderId="0" xfId="0" applyNumberFormat="1" applyFont="1" applyFill="1" applyBorder="1" applyAlignment="1">
      <alignment horizontal="center" vertical="center"/>
    </xf>
    <xf numFmtId="49" fontId="10" fillId="0" borderId="30" xfId="0" applyNumberFormat="1" applyFont="1" applyFill="1" applyBorder="1" applyAlignment="1">
      <alignment horizontal="center" vertical="center"/>
    </xf>
    <xf numFmtId="49" fontId="10" fillId="0" borderId="22" xfId="0" applyNumberFormat="1" applyFont="1" applyFill="1" applyBorder="1" applyAlignment="1">
      <alignment horizontal="center" vertical="center"/>
    </xf>
    <xf numFmtId="49" fontId="10" fillId="0" borderId="4" xfId="0" applyNumberFormat="1" applyFont="1" applyFill="1" applyBorder="1" applyAlignment="1">
      <alignment horizontal="center" vertical="center"/>
    </xf>
    <xf numFmtId="49" fontId="10" fillId="0" borderId="23" xfId="0" applyNumberFormat="1" applyFont="1" applyFill="1" applyBorder="1" applyAlignment="1">
      <alignment horizontal="center" vertical="center"/>
    </xf>
    <xf numFmtId="49" fontId="10" fillId="0" borderId="24" xfId="0" applyNumberFormat="1" applyFont="1" applyFill="1" applyBorder="1" applyAlignment="1">
      <alignment horizontal="center" vertical="center"/>
    </xf>
    <xf numFmtId="49" fontId="10" fillId="0" borderId="29" xfId="0" applyNumberFormat="1" applyFont="1" applyFill="1" applyBorder="1" applyAlignment="1">
      <alignment horizontal="center" vertical="center"/>
    </xf>
    <xf numFmtId="49" fontId="10" fillId="0" borderId="25" xfId="0" applyNumberFormat="1" applyFont="1" applyFill="1" applyBorder="1" applyAlignment="1">
      <alignment horizontal="center" vertical="center"/>
    </xf>
    <xf numFmtId="49" fontId="11" fillId="3" borderId="19" xfId="0" applyNumberFormat="1" applyFont="1" applyFill="1" applyBorder="1" applyAlignment="1">
      <alignment horizontal="center" vertical="center"/>
    </xf>
    <xf numFmtId="49" fontId="11" fillId="3" borderId="20" xfId="0" applyNumberFormat="1" applyFont="1" applyFill="1" applyBorder="1" applyAlignment="1">
      <alignment horizontal="center" vertical="center"/>
    </xf>
    <xf numFmtId="49" fontId="11" fillId="3" borderId="21" xfId="0" applyNumberFormat="1" applyFont="1" applyFill="1" applyBorder="1" applyAlignment="1">
      <alignment horizontal="center" vertical="center"/>
    </xf>
    <xf numFmtId="49" fontId="11" fillId="3" borderId="45" xfId="0" applyNumberFormat="1" applyFont="1" applyFill="1" applyBorder="1" applyAlignment="1">
      <alignment horizontal="center" vertical="center"/>
    </xf>
    <xf numFmtId="49" fontId="11" fillId="3" borderId="0" xfId="0" applyNumberFormat="1" applyFont="1" applyFill="1" applyBorder="1" applyAlignment="1">
      <alignment horizontal="center" vertical="center"/>
    </xf>
    <xf numFmtId="49" fontId="11" fillId="3" borderId="30" xfId="0" applyNumberFormat="1" applyFont="1" applyFill="1" applyBorder="1" applyAlignment="1">
      <alignment horizontal="center" vertical="center"/>
    </xf>
    <xf numFmtId="49" fontId="11" fillId="3" borderId="22" xfId="0" applyNumberFormat="1" applyFont="1" applyFill="1" applyBorder="1" applyAlignment="1">
      <alignment horizontal="center" vertical="center"/>
    </xf>
    <xf numFmtId="49" fontId="11" fillId="3" borderId="4" xfId="0" applyNumberFormat="1" applyFont="1" applyFill="1" applyBorder="1" applyAlignment="1">
      <alignment horizontal="center" vertical="center"/>
    </xf>
    <xf numFmtId="49" fontId="11" fillId="3" borderId="23" xfId="0" applyNumberFormat="1" applyFont="1" applyFill="1" applyBorder="1" applyAlignment="1">
      <alignment horizontal="center" vertical="center"/>
    </xf>
    <xf numFmtId="49" fontId="11" fillId="3" borderId="24" xfId="0" applyNumberFormat="1" applyFont="1" applyFill="1" applyBorder="1" applyAlignment="1">
      <alignment horizontal="center" vertical="center"/>
    </xf>
    <xf numFmtId="49" fontId="11" fillId="3" borderId="29" xfId="0" applyNumberFormat="1" applyFont="1" applyFill="1" applyBorder="1" applyAlignment="1">
      <alignment horizontal="center" vertical="center"/>
    </xf>
    <xf numFmtId="49" fontId="11" fillId="3" borderId="25" xfId="0" applyNumberFormat="1" applyFont="1" applyFill="1" applyBorder="1" applyAlignment="1">
      <alignment horizontal="center" vertical="center"/>
    </xf>
    <xf numFmtId="0" fontId="10" fillId="2" borderId="24" xfId="0" applyNumberFormat="1" applyFont="1" applyFill="1" applyBorder="1" applyAlignment="1">
      <alignment horizontal="right" vertical="center"/>
    </xf>
    <xf numFmtId="0" fontId="10" fillId="2" borderId="20" xfId="0" applyNumberFormat="1" applyFont="1" applyFill="1" applyBorder="1" applyAlignment="1">
      <alignment horizontal="right" vertical="center"/>
    </xf>
    <xf numFmtId="0" fontId="10" fillId="2" borderId="26" xfId="0" applyNumberFormat="1" applyFont="1" applyFill="1" applyBorder="1" applyAlignment="1">
      <alignment horizontal="right" vertical="center"/>
    </xf>
    <xf numFmtId="0" fontId="11" fillId="0" borderId="0" xfId="0" applyFont="1" applyBorder="1" applyAlignment="1">
      <alignment vertical="center"/>
    </xf>
    <xf numFmtId="0" fontId="11" fillId="0" borderId="28" xfId="0" applyFont="1" applyBorder="1" applyAlignment="1">
      <alignment vertical="center"/>
    </xf>
    <xf numFmtId="0" fontId="11" fillId="0" borderId="20" xfId="0" applyFont="1" applyBorder="1" applyAlignment="1">
      <alignment vertical="center"/>
    </xf>
    <xf numFmtId="0" fontId="11" fillId="0" borderId="26" xfId="0" applyFont="1" applyBorder="1" applyAlignment="1">
      <alignment vertical="center"/>
    </xf>
    <xf numFmtId="0" fontId="10" fillId="3" borderId="17" xfId="0" applyFont="1" applyFill="1" applyBorder="1" applyAlignment="1">
      <alignment horizontal="left" vertical="center"/>
    </xf>
    <xf numFmtId="49" fontId="11" fillId="0" borderId="29" xfId="0" applyNumberFormat="1" applyFont="1" applyBorder="1" applyAlignment="1">
      <alignment horizontal="center" vertical="center"/>
    </xf>
    <xf numFmtId="167" fontId="8" fillId="0" borderId="11" xfId="1" applyNumberFormat="1" applyFont="1" applyFill="1" applyBorder="1" applyAlignment="1">
      <alignment vertical="center"/>
    </xf>
    <xf numFmtId="49" fontId="8" fillId="0" borderId="45" xfId="0" applyNumberFormat="1" applyFont="1" applyBorder="1" applyAlignment="1">
      <alignment horizontal="center"/>
    </xf>
    <xf numFmtId="49" fontId="8" fillId="0" borderId="0" xfId="0" applyNumberFormat="1" applyFont="1" applyBorder="1" applyAlignment="1">
      <alignment horizontal="center"/>
    </xf>
    <xf numFmtId="49" fontId="8" fillId="0" borderId="30" xfId="0" applyNumberFormat="1" applyFont="1" applyBorder="1" applyAlignment="1">
      <alignment horizontal="center"/>
    </xf>
    <xf numFmtId="49" fontId="8" fillId="0" borderId="49" xfId="0" applyNumberFormat="1" applyFont="1" applyBorder="1" applyAlignment="1">
      <alignment horizontal="center"/>
    </xf>
    <xf numFmtId="49" fontId="8" fillId="0" borderId="32" xfId="0" applyNumberFormat="1" applyFont="1" applyBorder="1" applyAlignment="1">
      <alignment horizontal="center"/>
    </xf>
    <xf numFmtId="49" fontId="8" fillId="0" borderId="33" xfId="0" applyNumberFormat="1" applyFont="1" applyBorder="1" applyAlignment="1">
      <alignment horizontal="center"/>
    </xf>
    <xf numFmtId="49" fontId="8" fillId="0" borderId="29" xfId="0" applyNumberFormat="1" applyFont="1" applyBorder="1" applyAlignment="1">
      <alignment horizontal="center"/>
    </xf>
    <xf numFmtId="49" fontId="8" fillId="0" borderId="31" xfId="0" applyNumberFormat="1" applyFont="1" applyBorder="1" applyAlignment="1">
      <alignment horizontal="center"/>
    </xf>
    <xf numFmtId="167" fontId="8" fillId="0" borderId="29" xfId="1" applyNumberFormat="1" applyFont="1" applyBorder="1" applyAlignment="1">
      <alignment horizontal="right" vertical="center"/>
    </xf>
    <xf numFmtId="167" fontId="8" fillId="0" borderId="0" xfId="1" applyNumberFormat="1" applyFont="1" applyBorder="1" applyAlignment="1">
      <alignment horizontal="right" vertical="center"/>
    </xf>
    <xf numFmtId="167" fontId="8" fillId="0" borderId="30" xfId="1" applyNumberFormat="1" applyFont="1" applyBorder="1" applyAlignment="1">
      <alignment horizontal="right" vertical="center"/>
    </xf>
    <xf numFmtId="167" fontId="8" fillId="0" borderId="31" xfId="1" applyNumberFormat="1" applyFont="1" applyBorder="1" applyAlignment="1">
      <alignment horizontal="right" vertical="center"/>
    </xf>
    <xf numFmtId="167" fontId="8" fillId="0" borderId="32" xfId="1" applyNumberFormat="1" applyFont="1" applyBorder="1" applyAlignment="1">
      <alignment horizontal="right" vertical="center"/>
    </xf>
    <xf numFmtId="167" fontId="8" fillId="0" borderId="33" xfId="1" applyNumberFormat="1" applyFont="1" applyBorder="1" applyAlignment="1">
      <alignment horizontal="right" vertical="center"/>
    </xf>
    <xf numFmtId="167" fontId="8" fillId="0" borderId="29" xfId="0" applyNumberFormat="1" applyFont="1" applyBorder="1" applyAlignment="1">
      <alignment horizontal="right" vertical="center"/>
    </xf>
    <xf numFmtId="167" fontId="8" fillId="0" borderId="0" xfId="0" applyNumberFormat="1" applyFont="1" applyBorder="1" applyAlignment="1">
      <alignment horizontal="right" vertical="center"/>
    </xf>
    <xf numFmtId="167" fontId="8" fillId="0" borderId="28" xfId="0" applyNumberFormat="1" applyFont="1" applyBorder="1" applyAlignment="1">
      <alignment horizontal="right" vertical="center"/>
    </xf>
    <xf numFmtId="167" fontId="8" fillId="0" borderId="31" xfId="0" applyNumberFormat="1" applyFont="1" applyBorder="1" applyAlignment="1">
      <alignment horizontal="right" vertical="center"/>
    </xf>
    <xf numFmtId="167" fontId="8" fillId="0" borderId="32" xfId="0" applyNumberFormat="1" applyFont="1" applyBorder="1" applyAlignment="1">
      <alignment horizontal="right" vertical="center"/>
    </xf>
    <xf numFmtId="167" fontId="8" fillId="0" borderId="48" xfId="0" applyNumberFormat="1" applyFont="1" applyBorder="1" applyAlignment="1">
      <alignment horizontal="right" vertical="center"/>
    </xf>
    <xf numFmtId="49" fontId="8" fillId="0" borderId="19" xfId="0" applyNumberFormat="1" applyFont="1" applyBorder="1" applyAlignment="1">
      <alignment horizontal="center"/>
    </xf>
    <xf numFmtId="49" fontId="8" fillId="0" borderId="20" xfId="0" applyNumberFormat="1" applyFont="1" applyBorder="1" applyAlignment="1">
      <alignment horizontal="center"/>
    </xf>
    <xf numFmtId="49" fontId="8" fillId="0" borderId="21" xfId="0" applyNumberFormat="1" applyFont="1" applyBorder="1" applyAlignment="1">
      <alignment horizontal="center"/>
    </xf>
    <xf numFmtId="49" fontId="8" fillId="0" borderId="22" xfId="0" applyNumberFormat="1" applyFont="1" applyBorder="1" applyAlignment="1">
      <alignment horizontal="center"/>
    </xf>
    <xf numFmtId="49" fontId="8" fillId="0" borderId="4" xfId="0" applyNumberFormat="1" applyFont="1" applyBorder="1" applyAlignment="1">
      <alignment horizontal="center"/>
    </xf>
    <xf numFmtId="49" fontId="8" fillId="0" borderId="23" xfId="0" applyNumberFormat="1" applyFont="1" applyBorder="1" applyAlignment="1">
      <alignment horizontal="center"/>
    </xf>
    <xf numFmtId="49" fontId="8" fillId="0" borderId="24" xfId="0" applyNumberFormat="1" applyFont="1" applyBorder="1" applyAlignment="1">
      <alignment horizontal="center"/>
    </xf>
    <xf numFmtId="49" fontId="8" fillId="0" borderId="25" xfId="0" applyNumberFormat="1" applyFont="1" applyBorder="1" applyAlignment="1">
      <alignment horizontal="center"/>
    </xf>
    <xf numFmtId="167" fontId="8" fillId="0" borderId="24" xfId="1" applyNumberFormat="1" applyFont="1" applyBorder="1" applyAlignment="1">
      <alignment horizontal="right" vertical="center"/>
    </xf>
    <xf numFmtId="167" fontId="8" fillId="0" borderId="20" xfId="1" applyNumberFormat="1" applyFont="1" applyBorder="1" applyAlignment="1">
      <alignment horizontal="right" vertical="center"/>
    </xf>
    <xf numFmtId="167" fontId="8" fillId="0" borderId="21" xfId="1" applyNumberFormat="1" applyFont="1" applyBorder="1" applyAlignment="1">
      <alignment horizontal="right" vertical="center"/>
    </xf>
    <xf numFmtId="167" fontId="8" fillId="0" borderId="25" xfId="1" applyNumberFormat="1" applyFont="1" applyBorder="1" applyAlignment="1">
      <alignment horizontal="right" vertical="center"/>
    </xf>
    <xf numFmtId="167" fontId="8" fillId="0" borderId="4" xfId="1" applyNumberFormat="1" applyFont="1" applyBorder="1" applyAlignment="1">
      <alignment horizontal="right" vertical="center"/>
    </xf>
    <xf numFmtId="167" fontId="8" fillId="0" borderId="23" xfId="1" applyNumberFormat="1" applyFont="1" applyBorder="1" applyAlignment="1">
      <alignment horizontal="right" vertical="center"/>
    </xf>
    <xf numFmtId="167" fontId="8" fillId="0" borderId="24" xfId="0" applyNumberFormat="1" applyFont="1" applyBorder="1" applyAlignment="1">
      <alignment horizontal="right" vertical="center"/>
    </xf>
    <xf numFmtId="167" fontId="8" fillId="0" borderId="20" xfId="0" applyNumberFormat="1" applyFont="1" applyBorder="1" applyAlignment="1">
      <alignment horizontal="right" vertical="center"/>
    </xf>
    <xf numFmtId="167" fontId="8" fillId="0" borderId="26" xfId="0" applyNumberFormat="1" applyFont="1" applyBorder="1" applyAlignment="1">
      <alignment horizontal="right" vertical="center"/>
    </xf>
    <xf numFmtId="167" fontId="8" fillId="0" borderId="25" xfId="0" applyNumberFormat="1" applyFont="1" applyBorder="1" applyAlignment="1">
      <alignment horizontal="right" vertical="center"/>
    </xf>
    <xf numFmtId="167" fontId="8" fillId="0" borderId="4" xfId="0" applyNumberFormat="1" applyFont="1" applyBorder="1" applyAlignment="1">
      <alignment horizontal="right" vertical="center"/>
    </xf>
    <xf numFmtId="167" fontId="8" fillId="0" borderId="13" xfId="0" applyNumberFormat="1" applyFont="1" applyBorder="1" applyAlignment="1">
      <alignment horizontal="right" vertical="center"/>
    </xf>
    <xf numFmtId="49" fontId="8" fillId="0" borderId="18" xfId="0" applyNumberFormat="1" applyFont="1" applyBorder="1" applyAlignment="1">
      <alignment horizontal="center"/>
    </xf>
    <xf numFmtId="49" fontId="8" fillId="0" borderId="11" xfId="0" applyNumberFormat="1" applyFont="1" applyBorder="1" applyAlignment="1">
      <alignment horizontal="center"/>
    </xf>
    <xf numFmtId="167" fontId="8" fillId="0" borderId="11" xfId="1" applyNumberFormat="1" applyFont="1" applyBorder="1" applyAlignment="1">
      <alignment horizontal="right" vertical="center"/>
    </xf>
    <xf numFmtId="167" fontId="8" fillId="0" borderId="11" xfId="0" applyNumberFormat="1" applyFont="1" applyBorder="1" applyAlignment="1">
      <alignment horizontal="right" vertical="center"/>
    </xf>
    <xf numFmtId="167" fontId="8" fillId="0" borderId="12" xfId="0" applyNumberFormat="1" applyFont="1" applyBorder="1" applyAlignment="1">
      <alignment horizontal="right" vertical="center"/>
    </xf>
    <xf numFmtId="0" fontId="8" fillId="0" borderId="29" xfId="0" applyFont="1" applyBorder="1" applyAlignment="1">
      <alignment horizontal="center"/>
    </xf>
    <xf numFmtId="0" fontId="8" fillId="0" borderId="0" xfId="0" applyFont="1" applyBorder="1" applyAlignment="1">
      <alignment horizontal="center"/>
    </xf>
    <xf numFmtId="0" fontId="8" fillId="0" borderId="30" xfId="0" applyFont="1" applyBorder="1" applyAlignment="1">
      <alignment horizontal="center"/>
    </xf>
    <xf numFmtId="0" fontId="8" fillId="0" borderId="25" xfId="0" applyFont="1" applyBorder="1" applyAlignment="1">
      <alignment horizontal="center"/>
    </xf>
    <xf numFmtId="0" fontId="8" fillId="0" borderId="4" xfId="0" applyFont="1" applyBorder="1" applyAlignment="1">
      <alignment horizontal="center"/>
    </xf>
    <xf numFmtId="0" fontId="8" fillId="0" borderId="23" xfId="0" applyFont="1" applyBorder="1" applyAlignment="1">
      <alignment horizontal="center"/>
    </xf>
    <xf numFmtId="49" fontId="15" fillId="0" borderId="39" xfId="0" applyNumberFormat="1" applyFont="1" applyBorder="1" applyAlignment="1">
      <alignment horizontal="center"/>
    </xf>
    <xf numFmtId="49" fontId="15" fillId="0" borderId="40" xfId="0" applyNumberFormat="1" applyFont="1" applyBorder="1" applyAlignment="1">
      <alignment horizontal="center"/>
    </xf>
    <xf numFmtId="49" fontId="8" fillId="0" borderId="40" xfId="0" applyNumberFormat="1" applyFont="1" applyBorder="1" applyAlignment="1">
      <alignment horizontal="center"/>
    </xf>
    <xf numFmtId="49" fontId="8" fillId="0" borderId="50" xfId="0" applyNumberFormat="1" applyFont="1" applyBorder="1" applyAlignment="1">
      <alignment horizontal="center"/>
    </xf>
    <xf numFmtId="49" fontId="8" fillId="0" borderId="51" xfId="0" applyNumberFormat="1" applyFont="1" applyBorder="1" applyAlignment="1">
      <alignment horizontal="center"/>
    </xf>
    <xf numFmtId="49" fontId="8" fillId="0" borderId="52" xfId="0" applyNumberFormat="1" applyFont="1" applyBorder="1" applyAlignment="1">
      <alignment horizontal="center"/>
    </xf>
    <xf numFmtId="167" fontId="8" fillId="0" borderId="40" xfId="1" applyNumberFormat="1" applyFont="1" applyBorder="1" applyAlignment="1">
      <alignment horizontal="right" vertical="center"/>
    </xf>
    <xf numFmtId="0" fontId="8" fillId="0" borderId="24" xfId="0" applyFont="1" applyBorder="1" applyAlignment="1">
      <alignment horizontal="left" indent="3"/>
    </xf>
    <xf numFmtId="0" fontId="8" fillId="0" borderId="20" xfId="0" applyFont="1" applyBorder="1" applyAlignment="1">
      <alignment horizontal="left" indent="3"/>
    </xf>
    <xf numFmtId="0" fontId="8" fillId="0" borderId="26" xfId="0" applyFont="1" applyBorder="1" applyAlignment="1">
      <alignment horizontal="left" indent="3"/>
    </xf>
    <xf numFmtId="0" fontId="8" fillId="0" borderId="4" xfId="0" applyFont="1" applyBorder="1" applyAlignment="1">
      <alignment horizontal="left" indent="3"/>
    </xf>
    <xf numFmtId="0" fontId="8" fillId="0" borderId="20" xfId="0" applyFont="1" applyBorder="1" applyAlignment="1">
      <alignment horizontal="left" indent="2"/>
    </xf>
    <xf numFmtId="0" fontId="8" fillId="0" borderId="16" xfId="0" applyFont="1" applyBorder="1" applyAlignment="1">
      <alignment horizontal="left" indent="3"/>
    </xf>
    <xf numFmtId="0" fontId="8" fillId="0" borderId="1" xfId="0" applyFont="1" applyBorder="1" applyAlignment="1">
      <alignment horizontal="left" indent="3"/>
    </xf>
    <xf numFmtId="0" fontId="8" fillId="0" borderId="17" xfId="0" applyFont="1" applyBorder="1" applyAlignment="1">
      <alignment horizontal="left" indent="3"/>
    </xf>
    <xf numFmtId="0" fontId="8" fillId="0" borderId="4" xfId="0" applyFont="1" applyBorder="1" applyAlignment="1">
      <alignment horizontal="left" indent="1"/>
    </xf>
    <xf numFmtId="167" fontId="8" fillId="0" borderId="40" xfId="0" applyNumberFormat="1" applyFont="1" applyBorder="1" applyAlignment="1">
      <alignment horizontal="right" vertical="center"/>
    </xf>
    <xf numFmtId="167" fontId="8" fillId="0" borderId="41" xfId="0" applyNumberFormat="1" applyFont="1" applyBorder="1" applyAlignment="1">
      <alignment horizontal="right" vertical="center"/>
    </xf>
    <xf numFmtId="49" fontId="8" fillId="0" borderId="27" xfId="0" applyNumberFormat="1" applyFont="1" applyBorder="1" applyAlignment="1">
      <alignment horizontal="center" vertical="center"/>
    </xf>
    <xf numFmtId="0" fontId="15" fillId="0" borderId="0" xfId="0" applyFont="1" applyAlignment="1">
      <alignment horizontal="center"/>
    </xf>
    <xf numFmtId="0" fontId="8" fillId="0" borderId="29" xfId="0" applyFont="1" applyBorder="1" applyAlignment="1">
      <alignment horizontal="left" indent="1"/>
    </xf>
    <xf numFmtId="0" fontId="8" fillId="0" borderId="0" xfId="0" applyFont="1" applyBorder="1" applyAlignment="1">
      <alignment horizontal="left" indent="1"/>
    </xf>
    <xf numFmtId="0" fontId="8" fillId="0" borderId="28" xfId="0" applyFont="1" applyBorder="1" applyAlignment="1">
      <alignment horizontal="left" indent="1"/>
    </xf>
    <xf numFmtId="49" fontId="15" fillId="0" borderId="1" xfId="0" applyNumberFormat="1" applyFont="1" applyBorder="1" applyAlignment="1">
      <alignment horizontal="center"/>
    </xf>
    <xf numFmtId="49" fontId="15" fillId="0" borderId="15" xfId="0" applyNumberFormat="1" applyFont="1" applyBorder="1" applyAlignment="1">
      <alignment horizontal="center"/>
    </xf>
    <xf numFmtId="0" fontId="15" fillId="0" borderId="1" xfId="0" applyFont="1" applyBorder="1" applyAlignment="1"/>
    <xf numFmtId="0" fontId="8" fillId="0" borderId="20" xfId="0" applyFont="1" applyBorder="1" applyAlignment="1">
      <alignment horizontal="center"/>
    </xf>
    <xf numFmtId="0" fontId="8" fillId="0" borderId="21" xfId="0" applyFont="1" applyBorder="1" applyAlignment="1">
      <alignment horizontal="center"/>
    </xf>
    <xf numFmtId="49" fontId="8" fillId="0" borderId="1" xfId="0" applyNumberFormat="1" applyFont="1" applyBorder="1" applyAlignment="1">
      <alignment horizontal="center"/>
    </xf>
    <xf numFmtId="49" fontId="8" fillId="0" borderId="15" xfId="0" applyNumberFormat="1" applyFont="1" applyBorder="1" applyAlignment="1">
      <alignment horizontal="center"/>
    </xf>
    <xf numFmtId="0" fontId="8" fillId="0" borderId="24" xfId="0" applyFont="1" applyBorder="1" applyAlignment="1">
      <alignment horizontal="center"/>
    </xf>
    <xf numFmtId="0" fontId="8" fillId="0" borderId="16" xfId="0" applyFont="1" applyBorder="1" applyAlignment="1">
      <alignment horizontal="center"/>
    </xf>
    <xf numFmtId="0" fontId="8" fillId="0" borderId="1" xfId="0" applyFont="1" applyBorder="1" applyAlignment="1">
      <alignment horizontal="center"/>
    </xf>
    <xf numFmtId="0" fontId="8" fillId="0" borderId="0" xfId="0" applyFont="1" applyAlignment="1">
      <alignment horizontal="right"/>
    </xf>
    <xf numFmtId="49" fontId="8" fillId="0" borderId="4" xfId="0" applyNumberFormat="1" applyFont="1" applyBorder="1" applyAlignment="1">
      <alignment horizontal="left"/>
    </xf>
    <xf numFmtId="0" fontId="8" fillId="0" borderId="0" xfId="0" applyFont="1" applyBorder="1" applyAlignment="1">
      <alignment horizontal="right"/>
    </xf>
    <xf numFmtId="0" fontId="8" fillId="0" borderId="0" xfId="0" applyFont="1" applyBorder="1" applyAlignment="1">
      <alignment horizontal="left" indent="2"/>
    </xf>
    <xf numFmtId="0" fontId="8" fillId="0" borderId="16" xfId="0" applyFont="1" applyBorder="1" applyAlignment="1">
      <alignment horizontal="left" indent="2"/>
    </xf>
    <xf numFmtId="0" fontId="8" fillId="0" borderId="1" xfId="0" applyFont="1" applyBorder="1" applyAlignment="1">
      <alignment horizontal="left" indent="2"/>
    </xf>
    <xf numFmtId="0" fontId="8" fillId="0" borderId="17" xfId="0" applyFont="1" applyBorder="1" applyAlignment="1">
      <alignment horizontal="left" indent="2"/>
    </xf>
    <xf numFmtId="0" fontId="8" fillId="0" borderId="24" xfId="0" applyFont="1" applyBorder="1" applyAlignment="1">
      <alignment horizontal="left" indent="1"/>
    </xf>
    <xf numFmtId="0" fontId="8" fillId="0" borderId="20" xfId="0" applyFont="1" applyBorder="1" applyAlignment="1">
      <alignment horizontal="left" indent="1"/>
    </xf>
    <xf numFmtId="0" fontId="8" fillId="0" borderId="26" xfId="0" applyFont="1" applyBorder="1" applyAlignment="1">
      <alignment horizontal="left" indent="1"/>
    </xf>
    <xf numFmtId="0" fontId="8" fillId="0" borderId="4" xfId="0" applyFont="1" applyBorder="1" applyAlignment="1">
      <alignment horizontal="left" wrapText="1" indent="1"/>
    </xf>
    <xf numFmtId="0" fontId="8" fillId="0" borderId="4" xfId="0" applyFont="1" applyBorder="1" applyAlignment="1">
      <alignment horizontal="left" indent="2"/>
    </xf>
    <xf numFmtId="0" fontId="8" fillId="0" borderId="24" xfId="0" applyFont="1" applyBorder="1" applyAlignment="1">
      <alignment horizontal="left" indent="2"/>
    </xf>
    <xf numFmtId="0" fontId="8" fillId="0" borderId="26" xfId="0" applyFont="1" applyBorder="1" applyAlignment="1">
      <alignment horizontal="left" indent="2"/>
    </xf>
    <xf numFmtId="0" fontId="8" fillId="0" borderId="11" xfId="0" applyFont="1" applyBorder="1" applyAlignment="1">
      <alignment horizontal="center" vertical="center"/>
    </xf>
    <xf numFmtId="0" fontId="8" fillId="0" borderId="21" xfId="0" applyFont="1" applyBorder="1" applyAlignment="1">
      <alignment horizontal="left" indent="1"/>
    </xf>
    <xf numFmtId="0" fontId="8" fillId="0" borderId="27" xfId="0" applyFont="1" applyBorder="1" applyAlignment="1">
      <alignment horizontal="left" indent="1"/>
    </xf>
    <xf numFmtId="0" fontId="8" fillId="0" borderId="4" xfId="0" applyFont="1" applyBorder="1" applyAlignment="1">
      <alignment horizontal="left" indent="4"/>
    </xf>
    <xf numFmtId="0" fontId="8" fillId="0" borderId="13" xfId="0" applyFont="1" applyBorder="1" applyAlignment="1">
      <alignment horizontal="left" indent="4"/>
    </xf>
    <xf numFmtId="0" fontId="8" fillId="0" borderId="0" xfId="0" applyFont="1" applyBorder="1" applyAlignment="1">
      <alignment horizontal="left" indent="4"/>
    </xf>
    <xf numFmtId="0" fontId="8" fillId="0" borderId="28" xfId="0" applyFont="1" applyBorder="1" applyAlignment="1">
      <alignment horizontal="left" indent="4"/>
    </xf>
    <xf numFmtId="0" fontId="8" fillId="0" borderId="21" xfId="0" applyFont="1" applyBorder="1" applyAlignment="1"/>
    <xf numFmtId="0" fontId="8" fillId="0" borderId="27" xfId="0" applyFont="1" applyBorder="1" applyAlignment="1"/>
    <xf numFmtId="0" fontId="8" fillId="0" borderId="24" xfId="0" applyFont="1" applyBorder="1" applyAlignment="1"/>
    <xf numFmtId="0" fontId="8" fillId="0" borderId="13" xfId="0" applyFont="1" applyBorder="1" applyAlignment="1">
      <alignment horizontal="left" indent="3"/>
    </xf>
    <xf numFmtId="0" fontId="8" fillId="0" borderId="0" xfId="0" applyFont="1" applyBorder="1" applyAlignment="1">
      <alignment horizontal="left" indent="3"/>
    </xf>
    <xf numFmtId="0" fontId="8" fillId="0" borderId="28" xfId="0" applyFont="1" applyBorder="1" applyAlignment="1">
      <alignment horizontal="left" indent="3"/>
    </xf>
    <xf numFmtId="0" fontId="8" fillId="0" borderId="38" xfId="0" applyFont="1" applyBorder="1" applyAlignment="1"/>
    <xf numFmtId="0" fontId="8" fillId="0" borderId="4" xfId="0" applyFont="1" applyBorder="1" applyAlignment="1"/>
    <xf numFmtId="0" fontId="8" fillId="0" borderId="13" xfId="0" applyFont="1" applyBorder="1" applyAlignment="1"/>
    <xf numFmtId="0" fontId="8" fillId="0" borderId="20" xfId="0" applyFont="1" applyBorder="1" applyAlignment="1">
      <alignment horizontal="left" indent="4"/>
    </xf>
    <xf numFmtId="0" fontId="10" fillId="0" borderId="11" xfId="0" applyFont="1" applyBorder="1" applyAlignment="1">
      <alignment horizontal="left" wrapText="1"/>
    </xf>
    <xf numFmtId="0" fontId="12" fillId="0" borderId="0" xfId="0" applyFont="1" applyAlignment="1">
      <alignment horizontal="center" vertical="center" wrapText="1"/>
    </xf>
    <xf numFmtId="0" fontId="23" fillId="0" borderId="0" xfId="0" applyFont="1" applyAlignment="1">
      <alignment horizontal="center" vertical="center"/>
    </xf>
    <xf numFmtId="0" fontId="23" fillId="0" borderId="4" xfId="0" applyFont="1" applyBorder="1" applyAlignment="1">
      <alignment horizontal="left" vertical="center"/>
    </xf>
    <xf numFmtId="0" fontId="10" fillId="0" borderId="11" xfId="0" applyFont="1" applyBorder="1" applyAlignment="1">
      <alignment horizontal="center" vertical="center"/>
    </xf>
    <xf numFmtId="49" fontId="10" fillId="0" borderId="27" xfId="0" applyNumberFormat="1" applyFont="1" applyBorder="1" applyAlignment="1">
      <alignment horizontal="center" vertical="center" wrapText="1"/>
    </xf>
    <xf numFmtId="0" fontId="10" fillId="0" borderId="16" xfId="0" applyFont="1" applyBorder="1" applyAlignment="1">
      <alignment horizontal="center" vertical="center"/>
    </xf>
    <xf numFmtId="0" fontId="10" fillId="0" borderId="15" xfId="0" applyFont="1" applyBorder="1" applyAlignment="1">
      <alignment horizontal="center" vertical="center"/>
    </xf>
    <xf numFmtId="0" fontId="23" fillId="0" borderId="0" xfId="0" applyFont="1" applyAlignment="1">
      <alignment horizontal="left" vertical="center"/>
    </xf>
    <xf numFmtId="0" fontId="10" fillId="0" borderId="11" xfId="0" applyFont="1" applyBorder="1" applyAlignment="1">
      <alignment horizontal="left" vertical="top" wrapText="1"/>
    </xf>
    <xf numFmtId="49" fontId="10" fillId="0" borderId="0" xfId="0" applyNumberFormat="1" applyFont="1" applyAlignment="1">
      <alignment horizontal="center" vertical="center"/>
    </xf>
    <xf numFmtId="0" fontId="23" fillId="0" borderId="4" xfId="0" applyFont="1" applyBorder="1" applyAlignment="1">
      <alignment horizontal="left"/>
    </xf>
    <xf numFmtId="0" fontId="10" fillId="0" borderId="11" xfId="0" applyFont="1" applyBorder="1" applyAlignment="1">
      <alignment horizontal="center" vertical="center" wrapText="1"/>
    </xf>
    <xf numFmtId="49" fontId="10" fillId="0" borderId="11" xfId="0" applyNumberFormat="1" applyFont="1" applyBorder="1" applyAlignment="1">
      <alignment horizontal="center" vertical="center" wrapText="1"/>
    </xf>
    <xf numFmtId="0" fontId="10" fillId="0" borderId="11" xfId="0" applyFont="1" applyBorder="1" applyAlignment="1">
      <alignment horizontal="center" vertical="top" wrapText="1"/>
    </xf>
    <xf numFmtId="0" fontId="10" fillId="0" borderId="11" xfId="0" applyFont="1" applyBorder="1" applyAlignment="1">
      <alignment horizontal="center" vertical="top"/>
    </xf>
    <xf numFmtId="0" fontId="12" fillId="0" borderId="0" xfId="0" applyFont="1" applyAlignment="1">
      <alignment horizontal="center" vertical="top" wrapText="1"/>
    </xf>
    <xf numFmtId="0" fontId="23" fillId="0" borderId="4" xfId="0" applyFont="1" applyBorder="1" applyAlignment="1">
      <alignment vertical="center" wrapText="1"/>
    </xf>
    <xf numFmtId="0" fontId="23" fillId="0" borderId="4" xfId="0" applyFont="1" applyBorder="1" applyAlignment="1">
      <alignment vertical="center"/>
    </xf>
    <xf numFmtId="0" fontId="10" fillId="0" borderId="16" xfId="0" applyFont="1" applyBorder="1" applyAlignment="1">
      <alignment horizontal="left" wrapText="1" shrinkToFit="1"/>
    </xf>
    <xf numFmtId="0" fontId="10" fillId="0" borderId="1" xfId="0" applyFont="1" applyBorder="1" applyAlignment="1">
      <alignment horizontal="left" wrapText="1" shrinkToFit="1"/>
    </xf>
    <xf numFmtId="0" fontId="10" fillId="0" borderId="15" xfId="0" applyFont="1" applyBorder="1" applyAlignment="1">
      <alignment horizontal="left" wrapText="1" shrinkToFit="1"/>
    </xf>
    <xf numFmtId="0" fontId="10" fillId="0" borderId="16" xfId="0" applyFont="1" applyFill="1" applyBorder="1" applyAlignment="1">
      <alignment horizontal="left" wrapText="1" shrinkToFit="1"/>
    </xf>
    <xf numFmtId="0" fontId="10" fillId="0" borderId="1" xfId="0" applyFont="1" applyFill="1" applyBorder="1" applyAlignment="1">
      <alignment horizontal="left" wrapText="1" shrinkToFit="1"/>
    </xf>
    <xf numFmtId="0" fontId="10" fillId="0" borderId="15" xfId="0" applyFont="1" applyFill="1" applyBorder="1" applyAlignment="1">
      <alignment horizontal="left" wrapText="1" shrinkToFit="1"/>
    </xf>
    <xf numFmtId="0" fontId="10" fillId="0" borderId="16" xfId="0" applyFont="1" applyBorder="1" applyAlignment="1">
      <alignment horizontal="left" wrapText="1"/>
    </xf>
    <xf numFmtId="0" fontId="10" fillId="0" borderId="1" xfId="0" applyFont="1" applyBorder="1" applyAlignment="1">
      <alignment horizontal="left" wrapText="1"/>
    </xf>
    <xf numFmtId="0" fontId="10" fillId="0" borderId="15" xfId="0" applyFont="1" applyBorder="1" applyAlignment="1">
      <alignment horizontal="left" wrapText="1"/>
    </xf>
    <xf numFmtId="0" fontId="23" fillId="0" borderId="0" xfId="0" applyFont="1" applyAlignment="1">
      <alignment horizontal="left" vertical="center" wrapText="1"/>
    </xf>
    <xf numFmtId="0" fontId="10" fillId="0" borderId="25" xfId="0" applyFont="1" applyBorder="1" applyAlignment="1">
      <alignment horizontal="center" vertical="center"/>
    </xf>
    <xf numFmtId="0" fontId="10" fillId="0" borderId="4" xfId="0" applyFont="1" applyBorder="1" applyAlignment="1">
      <alignment horizontal="center" vertical="center"/>
    </xf>
    <xf numFmtId="0" fontId="10" fillId="0" borderId="23" xfId="0" applyFont="1" applyBorder="1" applyAlignment="1">
      <alignment horizontal="center" vertical="center"/>
    </xf>
    <xf numFmtId="0" fontId="10" fillId="0" borderId="16" xfId="0" applyFont="1" applyBorder="1" applyAlignment="1">
      <alignment horizontal="left" vertical="top" wrapText="1"/>
    </xf>
    <xf numFmtId="0" fontId="10" fillId="0" borderId="1" xfId="0" applyFont="1" applyBorder="1" applyAlignment="1">
      <alignment horizontal="left" vertical="top" wrapText="1"/>
    </xf>
    <xf numFmtId="0" fontId="10" fillId="0" borderId="15" xfId="0" applyFont="1" applyBorder="1" applyAlignment="1">
      <alignment horizontal="left" vertical="top" wrapText="1"/>
    </xf>
    <xf numFmtId="0" fontId="23" fillId="0" borderId="0" xfId="0" applyFont="1" applyAlignment="1">
      <alignment vertical="center" wrapText="1"/>
    </xf>
    <xf numFmtId="0" fontId="23" fillId="0" borderId="0" xfId="0" applyFont="1" applyAlignment="1">
      <alignment vertical="center"/>
    </xf>
    <xf numFmtId="0" fontId="10" fillId="0" borderId="16" xfId="0" applyFont="1" applyBorder="1" applyAlignment="1">
      <alignment horizontal="left" vertical="center" wrapText="1"/>
    </xf>
    <xf numFmtId="0" fontId="10" fillId="0" borderId="1" xfId="0" applyFont="1" applyBorder="1" applyAlignment="1">
      <alignment horizontal="left" vertical="center" wrapText="1"/>
    </xf>
    <xf numFmtId="0" fontId="10" fillId="0" borderId="15" xfId="0" applyFont="1" applyBorder="1" applyAlignment="1">
      <alignment horizontal="left" vertical="center" wrapText="1"/>
    </xf>
    <xf numFmtId="0" fontId="20" fillId="0" borderId="0" xfId="46" applyFont="1" applyFill="1" applyAlignment="1">
      <alignment horizontal="center" vertical="center"/>
    </xf>
    <xf numFmtId="0" fontId="32" fillId="0" borderId="25" xfId="46" applyFont="1" applyFill="1" applyBorder="1" applyAlignment="1">
      <alignment horizontal="center" vertical="center" wrapText="1"/>
    </xf>
    <xf numFmtId="0" fontId="32" fillId="0" borderId="4" xfId="46" applyFont="1" applyFill="1" applyBorder="1" applyAlignment="1">
      <alignment horizontal="center" vertical="center" wrapText="1"/>
    </xf>
    <xf numFmtId="4" fontId="34" fillId="0" borderId="27" xfId="47" applyNumberFormat="1" applyFont="1" applyFill="1" applyBorder="1" applyAlignment="1">
      <alignment horizontal="center" vertical="center" wrapText="1"/>
    </xf>
    <xf numFmtId="4" fontId="34" fillId="0" borderId="34" xfId="47" applyNumberFormat="1" applyFont="1" applyFill="1" applyBorder="1" applyAlignment="1">
      <alignment horizontal="center" vertical="center" wrapText="1"/>
    </xf>
    <xf numFmtId="4" fontId="21" fillId="0" borderId="27" xfId="47" applyNumberFormat="1" applyFont="1" applyFill="1" applyBorder="1" applyAlignment="1">
      <alignment horizontal="center" vertical="center" wrapText="1"/>
    </xf>
    <xf numFmtId="4" fontId="21" fillId="0" borderId="55" xfId="47" applyNumberFormat="1" applyFont="1" applyFill="1" applyBorder="1" applyAlignment="1">
      <alignment horizontal="center" vertical="center" wrapText="1"/>
    </xf>
    <xf numFmtId="4" fontId="21" fillId="0" borderId="34" xfId="47" applyNumberFormat="1" applyFont="1" applyFill="1" applyBorder="1" applyAlignment="1">
      <alignment horizontal="center" vertical="center" wrapText="1"/>
    </xf>
    <xf numFmtId="0" fontId="12" fillId="0" borderId="0" xfId="0" applyFont="1" applyAlignment="1">
      <alignment horizontal="center" vertical="top"/>
    </xf>
    <xf numFmtId="0" fontId="10" fillId="0" borderId="27" xfId="0" applyFont="1" applyBorder="1" applyAlignment="1">
      <alignment horizontal="center" vertical="center" wrapText="1"/>
    </xf>
    <xf numFmtId="0" fontId="10" fillId="0" borderId="34" xfId="0" applyFont="1" applyBorder="1" applyAlignment="1">
      <alignment horizontal="center" vertical="center"/>
    </xf>
    <xf numFmtId="49" fontId="10" fillId="0" borderId="24" xfId="0" applyNumberFormat="1" applyFont="1" applyBorder="1" applyAlignment="1">
      <alignment horizontal="center" vertical="center" wrapText="1"/>
    </xf>
    <xf numFmtId="49" fontId="10" fillId="0" borderId="21" xfId="0" applyNumberFormat="1" applyFont="1" applyBorder="1" applyAlignment="1">
      <alignment horizontal="center" vertical="center" wrapText="1"/>
    </xf>
    <xf numFmtId="49" fontId="10" fillId="0" borderId="25" xfId="0" applyNumberFormat="1" applyFont="1" applyBorder="1" applyAlignment="1">
      <alignment horizontal="center" vertical="center" wrapText="1"/>
    </xf>
    <xf numFmtId="49" fontId="10" fillId="0" borderId="23" xfId="0" applyNumberFormat="1" applyFont="1" applyBorder="1" applyAlignment="1">
      <alignment horizontal="center" vertical="center" wrapText="1"/>
    </xf>
    <xf numFmtId="2" fontId="10" fillId="0" borderId="11" xfId="0" applyNumberFormat="1" applyFont="1" applyBorder="1" applyAlignment="1">
      <alignment horizontal="center" vertical="top" wrapText="1"/>
    </xf>
    <xf numFmtId="2" fontId="10" fillId="0" borderId="11" xfId="0" applyNumberFormat="1" applyFont="1" applyBorder="1" applyAlignment="1">
      <alignment horizontal="center" vertical="center" wrapText="1"/>
    </xf>
    <xf numFmtId="0" fontId="10" fillId="0" borderId="16" xfId="0" applyFont="1" applyBorder="1" applyAlignment="1">
      <alignment horizontal="left"/>
    </xf>
    <xf numFmtId="0" fontId="10" fillId="0" borderId="1" xfId="0" applyFont="1" applyBorder="1" applyAlignment="1">
      <alignment horizontal="left"/>
    </xf>
    <xf numFmtId="0" fontId="10" fillId="0" borderId="15" xfId="0" applyFont="1" applyBorder="1" applyAlignment="1">
      <alignment horizontal="left"/>
    </xf>
    <xf numFmtId="0" fontId="23" fillId="0" borderId="0" xfId="0" applyFont="1" applyAlignment="1">
      <alignment horizontal="left" vertical="top" wrapText="1"/>
    </xf>
    <xf numFmtId="0" fontId="23" fillId="0" borderId="0" xfId="0" applyFont="1" applyAlignment="1">
      <alignment horizontal="left" vertical="top"/>
    </xf>
    <xf numFmtId="0" fontId="10" fillId="0" borderId="16" xfId="0" applyFont="1" applyFill="1" applyBorder="1" applyAlignment="1">
      <alignment horizontal="left" wrapText="1"/>
    </xf>
    <xf numFmtId="0" fontId="10" fillId="0" borderId="1" xfId="0" applyFont="1" applyFill="1" applyBorder="1" applyAlignment="1">
      <alignment horizontal="left" wrapText="1"/>
    </xf>
    <xf numFmtId="0" fontId="10" fillId="0" borderId="15" xfId="0" applyFont="1" applyFill="1" applyBorder="1" applyAlignment="1">
      <alignment horizontal="left" wrapText="1"/>
    </xf>
    <xf numFmtId="4" fontId="10" fillId="0" borderId="16" xfId="0" applyNumberFormat="1" applyFont="1" applyFill="1" applyBorder="1" applyAlignment="1">
      <alignment horizontal="center" wrapText="1"/>
    </xf>
    <xf numFmtId="4" fontId="10" fillId="0" borderId="15" xfId="0" applyNumberFormat="1" applyFont="1" applyFill="1" applyBorder="1" applyAlignment="1">
      <alignment horizontal="center" wrapText="1"/>
    </xf>
    <xf numFmtId="0" fontId="10" fillId="0" borderId="0" xfId="0" applyFont="1" applyAlignment="1">
      <alignment horizontal="left" wrapText="1"/>
    </xf>
    <xf numFmtId="2" fontId="11" fillId="0" borderId="11" xfId="0" applyNumberFormat="1" applyFont="1" applyBorder="1" applyAlignment="1">
      <alignment horizontal="left" vertical="center" wrapText="1"/>
    </xf>
    <xf numFmtId="2" fontId="10" fillId="0" borderId="11" xfId="0" applyNumberFormat="1" applyFont="1" applyBorder="1" applyAlignment="1">
      <alignment horizontal="left" vertical="center" wrapText="1"/>
    </xf>
    <xf numFmtId="0" fontId="10" fillId="0" borderId="16"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10" fillId="0" borderId="15" xfId="0" applyFont="1" applyFill="1" applyBorder="1" applyAlignment="1">
      <alignment horizontal="left" vertical="center" wrapText="1"/>
    </xf>
    <xf numFmtId="167" fontId="10" fillId="0" borderId="16" xfId="0" applyNumberFormat="1" applyFont="1" applyFill="1" applyBorder="1" applyAlignment="1">
      <alignment horizontal="center" wrapText="1"/>
    </xf>
    <xf numFmtId="167" fontId="10" fillId="0" borderId="15" xfId="0" applyNumberFormat="1" applyFont="1" applyFill="1" applyBorder="1" applyAlignment="1">
      <alignment horizontal="center" wrapText="1"/>
    </xf>
    <xf numFmtId="0" fontId="10" fillId="0" borderId="0" xfId="0" applyFont="1" applyAlignment="1">
      <alignment horizontal="left" vertical="top" wrapText="1"/>
    </xf>
    <xf numFmtId="4" fontId="10" fillId="0" borderId="16" xfId="0" applyNumberFormat="1" applyFont="1" applyBorder="1" applyAlignment="1">
      <alignment horizontal="center" wrapText="1"/>
    </xf>
    <xf numFmtId="4" fontId="10" fillId="0" borderId="15" xfId="0" applyNumberFormat="1" applyFont="1" applyBorder="1" applyAlignment="1">
      <alignment horizontal="center" wrapText="1"/>
    </xf>
    <xf numFmtId="0" fontId="10" fillId="0" borderId="24" xfId="0" applyFont="1" applyBorder="1" applyAlignment="1">
      <alignment horizontal="center" vertical="top" wrapText="1"/>
    </xf>
    <xf numFmtId="0" fontId="10" fillId="0" borderId="21" xfId="0" applyFont="1" applyBorder="1" applyAlignment="1">
      <alignment horizontal="center" vertical="top" wrapText="1"/>
    </xf>
    <xf numFmtId="0" fontId="10" fillId="0" borderId="25" xfId="0" applyFont="1" applyBorder="1" applyAlignment="1">
      <alignment horizontal="center" vertical="top" wrapText="1"/>
    </xf>
    <xf numFmtId="0" fontId="10" fillId="0" borderId="23" xfId="0" applyFont="1" applyBorder="1" applyAlignment="1">
      <alignment horizontal="center" vertical="top" wrapText="1"/>
    </xf>
    <xf numFmtId="49" fontId="10" fillId="0" borderId="20" xfId="0" applyNumberFormat="1" applyFont="1" applyBorder="1" applyAlignment="1">
      <alignment horizontal="center" vertical="center" wrapText="1"/>
    </xf>
    <xf numFmtId="49" fontId="10" fillId="0" borderId="4" xfId="0" applyNumberFormat="1" applyFont="1" applyBorder="1" applyAlignment="1">
      <alignment horizontal="center" vertical="center" wrapText="1"/>
    </xf>
    <xf numFmtId="167" fontId="10" fillId="0" borderId="1" xfId="0" applyNumberFormat="1" applyFont="1" applyFill="1" applyBorder="1" applyAlignment="1">
      <alignment horizontal="right" vertical="center" wrapText="1"/>
    </xf>
    <xf numFmtId="167" fontId="10" fillId="0" borderId="15" xfId="0" applyNumberFormat="1" applyFont="1" applyFill="1" applyBorder="1" applyAlignment="1">
      <alignment horizontal="right" vertical="center" wrapText="1"/>
    </xf>
    <xf numFmtId="4" fontId="10" fillId="0" borderId="1" xfId="0" applyNumberFormat="1" applyFont="1" applyBorder="1" applyAlignment="1">
      <alignment horizontal="center" vertical="center" wrapText="1"/>
    </xf>
    <xf numFmtId="4" fontId="10" fillId="0" borderId="15" xfId="0" applyNumberFormat="1" applyFont="1" applyBorder="1" applyAlignment="1">
      <alignment horizontal="center" vertical="center" wrapText="1"/>
    </xf>
    <xf numFmtId="167" fontId="10" fillId="0" borderId="1" xfId="22" applyNumberFormat="1" applyFont="1" applyFill="1" applyBorder="1" applyAlignment="1">
      <alignment horizontal="right" vertical="center" wrapText="1"/>
    </xf>
    <xf numFmtId="167" fontId="10" fillId="0" borderId="15" xfId="22" applyNumberFormat="1" applyFont="1" applyFill="1" applyBorder="1" applyAlignment="1">
      <alignment horizontal="right" vertical="center" wrapText="1"/>
    </xf>
    <xf numFmtId="2" fontId="11" fillId="0" borderId="16" xfId="0" applyNumberFormat="1" applyFont="1" applyBorder="1" applyAlignment="1">
      <alignment horizontal="left" vertical="center" wrapText="1"/>
    </xf>
    <xf numFmtId="2" fontId="11" fillId="0" borderId="1" xfId="0" applyNumberFormat="1" applyFont="1" applyBorder="1" applyAlignment="1">
      <alignment horizontal="left" vertical="center" wrapText="1"/>
    </xf>
    <xf numFmtId="2" fontId="11" fillId="0" borderId="15" xfId="0" applyNumberFormat="1" applyFont="1" applyBorder="1" applyAlignment="1">
      <alignment horizontal="left" vertical="center" wrapText="1"/>
    </xf>
    <xf numFmtId="2" fontId="10" fillId="0" borderId="16" xfId="0" applyNumberFormat="1" applyFont="1" applyBorder="1" applyAlignment="1">
      <alignment horizontal="left" vertical="center" wrapText="1"/>
    </xf>
    <xf numFmtId="2" fontId="10" fillId="0" borderId="1" xfId="0" applyNumberFormat="1" applyFont="1" applyBorder="1" applyAlignment="1">
      <alignment horizontal="left" vertical="center" wrapText="1"/>
    </xf>
    <xf numFmtId="2" fontId="10" fillId="0" borderId="15" xfId="0" applyNumberFormat="1" applyFont="1" applyBorder="1" applyAlignment="1">
      <alignment horizontal="left" vertical="center" wrapText="1"/>
    </xf>
    <xf numFmtId="0" fontId="23" fillId="0" borderId="4" xfId="0" applyFont="1" applyBorder="1" applyAlignment="1">
      <alignment horizontal="left" vertical="top" wrapText="1"/>
    </xf>
    <xf numFmtId="4" fontId="10" fillId="0" borderId="1" xfId="22" applyNumberFormat="1" applyFont="1" applyFill="1" applyBorder="1" applyAlignment="1">
      <alignment horizontal="center" vertical="center" wrapText="1"/>
    </xf>
    <xf numFmtId="4" fontId="10" fillId="0" borderId="15" xfId="22" applyNumberFormat="1" applyFont="1" applyFill="1" applyBorder="1" applyAlignment="1">
      <alignment horizontal="center" vertical="center" wrapText="1"/>
    </xf>
    <xf numFmtId="4" fontId="10" fillId="0" borderId="16" xfId="0" applyNumberFormat="1" applyFont="1" applyBorder="1" applyAlignment="1">
      <alignment horizontal="center" vertical="center" wrapText="1"/>
    </xf>
    <xf numFmtId="4" fontId="10" fillId="0" borderId="16" xfId="0" applyNumberFormat="1" applyFont="1" applyBorder="1" applyAlignment="1">
      <alignment horizontal="right" vertical="center" wrapText="1"/>
    </xf>
    <xf numFmtId="4" fontId="10" fillId="0" borderId="15" xfId="0" applyNumberFormat="1" applyFont="1" applyBorder="1" applyAlignment="1">
      <alignment horizontal="right" vertical="center" wrapText="1"/>
    </xf>
    <xf numFmtId="167" fontId="10" fillId="0" borderId="16" xfId="22" applyNumberFormat="1" applyFont="1" applyFill="1" applyBorder="1" applyAlignment="1">
      <alignment horizontal="right" vertical="center" wrapText="1"/>
    </xf>
    <xf numFmtId="167" fontId="10" fillId="0" borderId="16" xfId="0" applyNumberFormat="1" applyFont="1" applyFill="1" applyBorder="1" applyAlignment="1">
      <alignment horizontal="right" vertical="center" wrapText="1"/>
    </xf>
    <xf numFmtId="4" fontId="10" fillId="0" borderId="16" xfId="22" applyNumberFormat="1" applyFont="1" applyFill="1" applyBorder="1" applyAlignment="1">
      <alignment horizontal="center" wrapText="1"/>
    </xf>
    <xf numFmtId="4" fontId="10" fillId="0" borderId="15" xfId="22" applyNumberFormat="1" applyFont="1" applyFill="1" applyBorder="1" applyAlignment="1">
      <alignment horizontal="center" wrapText="1"/>
    </xf>
    <xf numFmtId="0" fontId="23" fillId="3" borderId="0" xfId="0" applyFont="1" applyFill="1" applyAlignment="1">
      <alignment horizontal="left" vertical="top" wrapText="1"/>
    </xf>
    <xf numFmtId="0" fontId="23" fillId="3" borderId="0" xfId="0" applyFont="1" applyFill="1" applyAlignment="1">
      <alignment horizontal="left" vertical="top"/>
    </xf>
    <xf numFmtId="0" fontId="10" fillId="3" borderId="11" xfId="0" applyFont="1" applyFill="1" applyBorder="1" applyAlignment="1">
      <alignment horizontal="center" vertical="center"/>
    </xf>
    <xf numFmtId="0" fontId="10" fillId="3" borderId="27" xfId="0" applyFont="1" applyFill="1" applyBorder="1" applyAlignment="1">
      <alignment horizontal="center" vertical="center" wrapText="1"/>
    </xf>
    <xf numFmtId="0" fontId="10" fillId="3" borderId="34" xfId="0" applyFont="1" applyFill="1" applyBorder="1" applyAlignment="1">
      <alignment horizontal="center" vertical="center"/>
    </xf>
    <xf numFmtId="49" fontId="10" fillId="3" borderId="24" xfId="0" applyNumberFormat="1" applyFont="1" applyFill="1" applyBorder="1" applyAlignment="1">
      <alignment horizontal="center" vertical="top" wrapText="1"/>
    </xf>
    <xf numFmtId="49" fontId="10" fillId="3" borderId="21" xfId="0" applyNumberFormat="1" applyFont="1" applyFill="1" applyBorder="1" applyAlignment="1">
      <alignment horizontal="center" vertical="top" wrapText="1"/>
    </xf>
    <xf numFmtId="49" fontId="10" fillId="3" borderId="25" xfId="0" applyNumberFormat="1" applyFont="1" applyFill="1" applyBorder="1" applyAlignment="1">
      <alignment horizontal="center" vertical="top" wrapText="1"/>
    </xf>
    <xf numFmtId="49" fontId="10" fillId="3" borderId="23" xfId="0" applyNumberFormat="1" applyFont="1" applyFill="1" applyBorder="1" applyAlignment="1">
      <alignment horizontal="center" vertical="top" wrapText="1"/>
    </xf>
    <xf numFmtId="2" fontId="10" fillId="3" borderId="20" xfId="0" applyNumberFormat="1" applyFont="1" applyFill="1" applyBorder="1" applyAlignment="1">
      <alignment horizontal="center" vertical="center" wrapText="1"/>
    </xf>
    <xf numFmtId="2" fontId="10" fillId="3" borderId="21" xfId="0" applyNumberFormat="1" applyFont="1" applyFill="1" applyBorder="1" applyAlignment="1">
      <alignment horizontal="center" vertical="center" wrapText="1"/>
    </xf>
    <xf numFmtId="2" fontId="10" fillId="3" borderId="4" xfId="0" applyNumberFormat="1" applyFont="1" applyFill="1" applyBorder="1" applyAlignment="1">
      <alignment horizontal="center" vertical="center" wrapText="1"/>
    </xf>
    <xf numFmtId="2" fontId="10" fillId="3" borderId="23" xfId="0" applyNumberFormat="1" applyFont="1" applyFill="1" applyBorder="1" applyAlignment="1">
      <alignment horizontal="center" vertical="center" wrapText="1"/>
    </xf>
    <xf numFmtId="2" fontId="10" fillId="3" borderId="11" xfId="0" applyNumberFormat="1" applyFont="1" applyFill="1" applyBorder="1" applyAlignment="1">
      <alignment horizontal="center" vertical="top" wrapText="1"/>
    </xf>
    <xf numFmtId="0" fontId="10" fillId="0" borderId="11" xfId="0" applyFont="1" applyBorder="1" applyAlignment="1">
      <alignment horizontal="center" vertical="center" wrapText="1" shrinkToFit="1"/>
    </xf>
    <xf numFmtId="49" fontId="10" fillId="3" borderId="11" xfId="0" applyNumberFormat="1" applyFont="1" applyFill="1" applyBorder="1" applyAlignment="1">
      <alignment horizontal="left" vertical="center" wrapText="1"/>
    </xf>
    <xf numFmtId="0" fontId="10" fillId="3" borderId="11" xfId="0" applyFont="1" applyFill="1" applyBorder="1" applyAlignment="1">
      <alignment horizontal="center" vertical="center" wrapText="1"/>
    </xf>
    <xf numFmtId="0" fontId="10" fillId="3" borderId="11" xfId="0" applyFont="1" applyFill="1" applyBorder="1" applyAlignment="1">
      <alignment horizontal="left" wrapText="1"/>
    </xf>
    <xf numFmtId="0" fontId="11" fillId="3" borderId="11" xfId="0" applyFont="1" applyFill="1" applyBorder="1" applyAlignment="1">
      <alignment horizontal="left" wrapText="1"/>
    </xf>
    <xf numFmtId="0" fontId="10" fillId="3" borderId="11" xfId="0" applyFont="1" applyFill="1" applyBorder="1" applyAlignment="1">
      <alignment horizontal="left"/>
    </xf>
    <xf numFmtId="0" fontId="26" fillId="0" borderId="0" xfId="0" applyFont="1" applyAlignment="1">
      <alignment horizontal="center" vertical="top" wrapText="1"/>
    </xf>
    <xf numFmtId="0" fontId="0" fillId="0" borderId="0" xfId="0" applyAlignment="1">
      <alignment horizontal="center" vertical="top"/>
    </xf>
    <xf numFmtId="0" fontId="23" fillId="0" borderId="0" xfId="0" applyFont="1" applyAlignment="1">
      <alignment horizontal="left"/>
    </xf>
    <xf numFmtId="0" fontId="10" fillId="0" borderId="27" xfId="0" applyFont="1" applyBorder="1" applyAlignment="1">
      <alignment horizontal="center" wrapText="1"/>
    </xf>
    <xf numFmtId="0" fontId="10" fillId="0" borderId="34" xfId="0" applyFont="1" applyBorder="1" applyAlignment="1">
      <alignment horizontal="center"/>
    </xf>
    <xf numFmtId="0" fontId="10" fillId="0" borderId="16" xfId="0" applyFont="1" applyBorder="1" applyAlignment="1">
      <alignment horizontal="center"/>
    </xf>
    <xf numFmtId="0" fontId="10" fillId="0" borderId="1" xfId="0" applyFont="1" applyBorder="1" applyAlignment="1">
      <alignment horizontal="center"/>
    </xf>
    <xf numFmtId="0" fontId="10" fillId="0" borderId="15" xfId="0" applyFont="1" applyBorder="1" applyAlignment="1">
      <alignment horizontal="center"/>
    </xf>
    <xf numFmtId="0" fontId="10" fillId="0" borderId="11" xfId="0" applyFont="1" applyBorder="1" applyAlignment="1">
      <alignment horizontal="center"/>
    </xf>
    <xf numFmtId="0" fontId="10" fillId="0" borderId="11" xfId="0" applyFont="1" applyBorder="1" applyAlignment="1">
      <alignment horizontal="left"/>
    </xf>
    <xf numFmtId="0" fontId="10" fillId="0" borderId="11" xfId="0" applyFont="1" applyBorder="1" applyAlignment="1">
      <alignment horizontal="left" vertical="center"/>
    </xf>
    <xf numFmtId="0" fontId="10" fillId="0" borderId="11" xfId="0" applyFont="1" applyBorder="1" applyAlignment="1">
      <alignment horizontal="left" vertical="top"/>
    </xf>
    <xf numFmtId="0" fontId="10" fillId="0" borderId="55"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16" xfId="0" applyFont="1" applyBorder="1" applyAlignment="1">
      <alignment horizontal="center" vertical="center" wrapText="1"/>
    </xf>
    <xf numFmtId="10" fontId="10" fillId="0" borderId="11" xfId="0" applyNumberFormat="1" applyFont="1" applyBorder="1" applyAlignment="1">
      <alignment horizontal="center" vertical="center"/>
    </xf>
    <xf numFmtId="10" fontId="10" fillId="0" borderId="27" xfId="0" applyNumberFormat="1" applyFont="1" applyBorder="1" applyAlignment="1">
      <alignment horizontal="center" vertical="center"/>
    </xf>
    <xf numFmtId="10" fontId="10" fillId="0" borderId="34" xfId="0" applyNumberFormat="1" applyFont="1" applyBorder="1" applyAlignment="1">
      <alignment horizontal="center" vertical="center"/>
    </xf>
    <xf numFmtId="0" fontId="11" fillId="0" borderId="16" xfId="0" applyFont="1" applyBorder="1" applyAlignment="1">
      <alignment horizontal="center"/>
    </xf>
    <xf numFmtId="0" fontId="11" fillId="0" borderId="1" xfId="0" applyFont="1" applyBorder="1" applyAlignment="1">
      <alignment horizontal="center"/>
    </xf>
    <xf numFmtId="0" fontId="11" fillId="0" borderId="15" xfId="0" applyFont="1" applyBorder="1" applyAlignment="1">
      <alignment horizontal="center"/>
    </xf>
    <xf numFmtId="0" fontId="11" fillId="0" borderId="11" xfId="0" applyFont="1" applyBorder="1" applyAlignment="1">
      <alignment horizontal="left"/>
    </xf>
    <xf numFmtId="165" fontId="10" fillId="0" borderId="16" xfId="22" applyFont="1" applyFill="1" applyBorder="1" applyAlignment="1">
      <alignment horizontal="center"/>
    </xf>
    <xf numFmtId="165" fontId="10" fillId="0" borderId="15" xfId="22" applyFont="1" applyFill="1" applyBorder="1" applyAlignment="1">
      <alignment horizontal="center"/>
    </xf>
    <xf numFmtId="0" fontId="10" fillId="0" borderId="11" xfId="0" applyFont="1" applyBorder="1" applyAlignment="1">
      <alignment vertical="top" wrapText="1"/>
    </xf>
    <xf numFmtId="4" fontId="10" fillId="0" borderId="11" xfId="0" applyNumberFormat="1" applyFont="1" applyBorder="1" applyAlignment="1">
      <alignment horizontal="right" vertical="center" wrapText="1"/>
    </xf>
    <xf numFmtId="0" fontId="11" fillId="0" borderId="11" xfId="0" applyFont="1" applyBorder="1" applyAlignment="1">
      <alignment horizontal="right" vertical="top"/>
    </xf>
    <xf numFmtId="4" fontId="11" fillId="0" borderId="11" xfId="0" applyNumberFormat="1" applyFont="1" applyBorder="1" applyAlignment="1">
      <alignment horizontal="right" vertical="center" wrapText="1"/>
    </xf>
    <xf numFmtId="0" fontId="23" fillId="0" borderId="55" xfId="0" applyFont="1" applyBorder="1" applyAlignment="1">
      <alignment horizontal="left" vertical="top"/>
    </xf>
    <xf numFmtId="0" fontId="10" fillId="3" borderId="11" xfId="0" applyFont="1" applyFill="1" applyBorder="1" applyAlignment="1">
      <alignment vertical="center" wrapText="1"/>
    </xf>
    <xf numFmtId="4" fontId="10" fillId="3" borderId="11" xfId="0" applyNumberFormat="1" applyFont="1" applyFill="1" applyBorder="1" applyAlignment="1">
      <alignment horizontal="center" wrapText="1"/>
    </xf>
    <xf numFmtId="165" fontId="10" fillId="3" borderId="11" xfId="22" applyFont="1" applyFill="1" applyBorder="1" applyAlignment="1">
      <alignment vertical="center"/>
    </xf>
    <xf numFmtId="165" fontId="0" fillId="3" borderId="11" xfId="0" applyNumberFormat="1" applyFill="1" applyBorder="1"/>
    <xf numFmtId="0" fontId="0" fillId="3" borderId="11" xfId="0" applyFill="1" applyBorder="1"/>
    <xf numFmtId="0" fontId="11" fillId="3" borderId="11" xfId="0" applyFont="1" applyFill="1" applyBorder="1" applyAlignment="1">
      <alignment horizontal="right" vertical="top"/>
    </xf>
    <xf numFmtId="4" fontId="11" fillId="3" borderId="11" xfId="0" applyNumberFormat="1" applyFont="1" applyFill="1" applyBorder="1" applyAlignment="1">
      <alignment horizontal="center" wrapText="1"/>
    </xf>
    <xf numFmtId="165" fontId="11" fillId="3" borderId="11" xfId="22" applyFont="1" applyFill="1" applyBorder="1" applyAlignment="1">
      <alignment vertical="center"/>
    </xf>
    <xf numFmtId="165" fontId="27" fillId="3" borderId="11" xfId="0" applyNumberFormat="1" applyFont="1" applyFill="1" applyBorder="1"/>
    <xf numFmtId="0" fontId="27" fillId="3" borderId="11" xfId="0" applyFont="1" applyFill="1" applyBorder="1"/>
    <xf numFmtId="0" fontId="23" fillId="0" borderId="34" xfId="0" applyFont="1" applyBorder="1" applyAlignment="1">
      <alignment vertical="center" wrapText="1"/>
    </xf>
    <xf numFmtId="0" fontId="23" fillId="0" borderId="34" xfId="0" applyFont="1" applyBorder="1" applyAlignment="1">
      <alignment vertical="center"/>
    </xf>
    <xf numFmtId="0" fontId="23" fillId="0" borderId="25" xfId="0" applyFont="1" applyBorder="1" applyAlignment="1">
      <alignment vertical="center"/>
    </xf>
    <xf numFmtId="0" fontId="10" fillId="0" borderId="11" xfId="0" applyFont="1" applyBorder="1" applyAlignment="1">
      <alignment horizontal="center" wrapText="1"/>
    </xf>
    <xf numFmtId="0" fontId="11" fillId="0" borderId="0" xfId="0" applyFont="1" applyAlignment="1">
      <alignment horizontal="center" vertical="top" wrapText="1"/>
    </xf>
    <xf numFmtId="0" fontId="10" fillId="0" borderId="4" xfId="0" applyFont="1" applyBorder="1" applyAlignment="1">
      <alignment horizontal="left"/>
    </xf>
    <xf numFmtId="167" fontId="10" fillId="0" borderId="11" xfId="0" applyNumberFormat="1" applyFont="1" applyBorder="1" applyAlignment="1">
      <alignment horizontal="right" vertical="center" wrapText="1"/>
    </xf>
    <xf numFmtId="167" fontId="11" fillId="0" borderId="11" xfId="0" applyNumberFormat="1" applyFont="1" applyBorder="1" applyAlignment="1">
      <alignment horizontal="right" vertical="center" wrapText="1"/>
    </xf>
    <xf numFmtId="0" fontId="10" fillId="0" borderId="55" xfId="0" applyFont="1" applyBorder="1" applyAlignment="1">
      <alignment horizontal="left" vertical="top"/>
    </xf>
    <xf numFmtId="0" fontId="10" fillId="0" borderId="11" xfId="0" applyFont="1" applyBorder="1" applyAlignment="1">
      <alignment vertical="center" wrapText="1"/>
    </xf>
    <xf numFmtId="4" fontId="10" fillId="0" borderId="11" xfId="0" applyNumberFormat="1" applyFont="1" applyBorder="1" applyAlignment="1">
      <alignment horizontal="center" wrapText="1"/>
    </xf>
    <xf numFmtId="165" fontId="10" fillId="0" borderId="11" xfId="22" applyFont="1" applyBorder="1" applyAlignment="1">
      <alignment vertical="center"/>
    </xf>
    <xf numFmtId="165" fontId="10" fillId="0" borderId="11" xfId="0" applyNumberFormat="1" applyFont="1" applyBorder="1"/>
    <xf numFmtId="0" fontId="10" fillId="0" borderId="11" xfId="0" applyFont="1" applyBorder="1"/>
    <xf numFmtId="4" fontId="11" fillId="0" borderId="11" xfId="0" applyNumberFormat="1" applyFont="1" applyBorder="1" applyAlignment="1">
      <alignment horizontal="center" wrapText="1"/>
    </xf>
    <xf numFmtId="165" fontId="11" fillId="0" borderId="11" xfId="22" applyFont="1" applyBorder="1" applyAlignment="1">
      <alignment vertical="center"/>
    </xf>
    <xf numFmtId="165" fontId="11" fillId="0" borderId="11" xfId="0" applyNumberFormat="1" applyFont="1" applyBorder="1"/>
    <xf numFmtId="0" fontId="11" fillId="0" borderId="11" xfId="0" applyFont="1" applyBorder="1"/>
    <xf numFmtId="0" fontId="10" fillId="0" borderId="0" xfId="0" applyFont="1" applyAlignment="1">
      <alignment vertical="center" wrapText="1"/>
    </xf>
    <xf numFmtId="0" fontId="10" fillId="0" borderId="0" xfId="0" applyFont="1" applyAlignment="1">
      <alignment vertical="center"/>
    </xf>
    <xf numFmtId="0" fontId="10" fillId="0" borderId="25" xfId="0" applyFont="1" applyBorder="1" applyAlignment="1">
      <alignment horizontal="left" vertical="center" wrapText="1"/>
    </xf>
    <xf numFmtId="0" fontId="10" fillId="0" borderId="4" xfId="0" applyFont="1" applyBorder="1" applyAlignment="1">
      <alignment horizontal="left" vertical="center" wrapText="1"/>
    </xf>
    <xf numFmtId="0" fontId="10" fillId="0" borderId="11" xfId="0" applyFont="1" applyBorder="1" applyAlignment="1">
      <alignment horizontal="left" vertical="center" wrapText="1"/>
    </xf>
    <xf numFmtId="2" fontId="10" fillId="0" borderId="11" xfId="0" applyNumberFormat="1" applyFont="1" applyBorder="1" applyAlignment="1">
      <alignment horizontal="center"/>
    </xf>
    <xf numFmtId="165" fontId="10" fillId="0" borderId="11" xfId="22" applyFont="1" applyFill="1" applyBorder="1" applyAlignment="1">
      <alignment horizontal="center"/>
    </xf>
    <xf numFmtId="0" fontId="12" fillId="0" borderId="0" xfId="0" applyFont="1" applyAlignment="1">
      <alignment horizontal="right"/>
    </xf>
    <xf numFmtId="0" fontId="0" fillId="0" borderId="0" xfId="0" applyAlignment="1">
      <alignment horizontal="center"/>
    </xf>
    <xf numFmtId="0" fontId="0" fillId="0" borderId="20" xfId="0" applyBorder="1" applyAlignment="1">
      <alignment horizontal="center"/>
    </xf>
    <xf numFmtId="165" fontId="10" fillId="8" borderId="11" xfId="22" applyFont="1" applyFill="1" applyBorder="1" applyAlignment="1">
      <alignment horizontal="center"/>
    </xf>
    <xf numFmtId="165" fontId="10" fillId="10" borderId="11" xfId="22" applyFont="1" applyFill="1" applyBorder="1" applyAlignment="1">
      <alignment horizontal="center"/>
    </xf>
    <xf numFmtId="165" fontId="10" fillId="11" borderId="11" xfId="22" applyFont="1" applyFill="1" applyBorder="1" applyAlignment="1">
      <alignment horizontal="center"/>
    </xf>
    <xf numFmtId="4" fontId="10" fillId="0" borderId="11" xfId="0" applyNumberFormat="1" applyFont="1" applyBorder="1" applyAlignment="1">
      <alignment horizontal="center"/>
    </xf>
    <xf numFmtId="0" fontId="10" fillId="0" borderId="15"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24" xfId="0" applyFont="1" applyBorder="1" applyAlignment="1">
      <alignment horizontal="center" vertical="center" wrapText="1"/>
    </xf>
    <xf numFmtId="4" fontId="21" fillId="0" borderId="16" xfId="15" applyNumberFormat="1" applyFont="1" applyBorder="1" applyAlignment="1">
      <alignment horizontal="center" vertical="center" wrapText="1"/>
    </xf>
    <xf numFmtId="4" fontId="21" fillId="0" borderId="15" xfId="15" applyNumberFormat="1" applyFont="1" applyBorder="1" applyAlignment="1">
      <alignment horizontal="center" vertical="center" wrapText="1"/>
    </xf>
    <xf numFmtId="0" fontId="23" fillId="0" borderId="0" xfId="0" applyFont="1" applyAlignment="1">
      <alignment horizontal="left" wrapText="1"/>
    </xf>
    <xf numFmtId="0" fontId="10" fillId="0" borderId="21" xfId="0" applyFont="1" applyBorder="1" applyAlignment="1">
      <alignment horizontal="center" vertical="center" wrapText="1"/>
    </xf>
    <xf numFmtId="0" fontId="10" fillId="0" borderId="29" xfId="0" applyFont="1" applyBorder="1" applyAlignment="1">
      <alignment horizontal="center" vertical="center" wrapText="1"/>
    </xf>
    <xf numFmtId="0" fontId="10" fillId="0" borderId="30"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29" xfId="0" applyFont="1" applyBorder="1" applyAlignment="1">
      <alignment horizontal="center" vertical="center"/>
    </xf>
    <xf numFmtId="0" fontId="10" fillId="0" borderId="30" xfId="0" applyFont="1" applyBorder="1" applyAlignment="1">
      <alignment horizontal="center" vertical="center"/>
    </xf>
    <xf numFmtId="0" fontId="10" fillId="0" borderId="55" xfId="0" applyFont="1" applyBorder="1" applyAlignment="1">
      <alignment horizontal="center" vertical="center"/>
    </xf>
    <xf numFmtId="0" fontId="10" fillId="0" borderId="27" xfId="0" applyFont="1" applyBorder="1" applyAlignment="1">
      <alignment horizontal="center" vertical="center"/>
    </xf>
    <xf numFmtId="4" fontId="21" fillId="0" borderId="16" xfId="15" applyNumberFormat="1" applyFont="1" applyBorder="1" applyAlignment="1">
      <alignment horizontal="right" vertical="center"/>
    </xf>
    <xf numFmtId="4" fontId="21" fillId="0" borderId="15" xfId="15" applyNumberFormat="1" applyFont="1" applyBorder="1" applyAlignment="1">
      <alignment horizontal="right" vertical="center"/>
    </xf>
    <xf numFmtId="165" fontId="11" fillId="0" borderId="11" xfId="0" applyNumberFormat="1" applyFont="1" applyBorder="1" applyAlignment="1">
      <alignment horizontal="center"/>
    </xf>
    <xf numFmtId="0" fontId="11" fillId="0" borderId="11" xfId="0" applyFont="1" applyBorder="1" applyAlignment="1">
      <alignment horizontal="center"/>
    </xf>
    <xf numFmtId="4" fontId="31" fillId="5" borderId="16" xfId="3" applyNumberFormat="1" applyFont="1" applyFill="1" applyBorder="1" applyAlignment="1">
      <alignment horizontal="right" vertical="center" wrapText="1"/>
    </xf>
    <xf numFmtId="4" fontId="31" fillId="5" borderId="15" xfId="3" applyNumberFormat="1" applyFont="1" applyFill="1" applyBorder="1" applyAlignment="1">
      <alignment horizontal="right" vertical="center" wrapText="1"/>
    </xf>
    <xf numFmtId="0" fontId="12" fillId="0" borderId="0" xfId="0" applyFont="1" applyAlignment="1">
      <alignment horizontal="right" vertical="center"/>
    </xf>
    <xf numFmtId="0" fontId="27" fillId="0" borderId="11" xfId="0" applyFont="1" applyBorder="1" applyAlignment="1">
      <alignment horizontal="center"/>
    </xf>
    <xf numFmtId="165" fontId="11" fillId="0" borderId="11" xfId="0" applyNumberFormat="1" applyFont="1" applyBorder="1" applyAlignment="1">
      <alignment horizontal="right"/>
    </xf>
    <xf numFmtId="0" fontId="11" fillId="0" borderId="11" xfId="0" applyFont="1" applyBorder="1" applyAlignment="1">
      <alignment horizontal="right"/>
    </xf>
    <xf numFmtId="170" fontId="10" fillId="0" borderId="11" xfId="22" applyNumberFormat="1" applyFont="1" applyBorder="1" applyAlignment="1">
      <alignment horizontal="center"/>
    </xf>
    <xf numFmtId="170" fontId="10" fillId="0" borderId="16" xfId="22" applyNumberFormat="1" applyFont="1" applyBorder="1" applyAlignment="1">
      <alignment horizontal="center"/>
    </xf>
    <xf numFmtId="170" fontId="10" fillId="0" borderId="1" xfId="22" applyNumberFormat="1" applyFont="1" applyBorder="1" applyAlignment="1">
      <alignment horizontal="center"/>
    </xf>
    <xf numFmtId="170" fontId="10" fillId="0" borderId="15" xfId="22" applyNumberFormat="1" applyFont="1" applyBorder="1" applyAlignment="1">
      <alignment horizontal="center"/>
    </xf>
    <xf numFmtId="165" fontId="10" fillId="0" borderId="11" xfId="22" applyFont="1" applyBorder="1" applyAlignment="1">
      <alignment horizontal="center"/>
    </xf>
    <xf numFmtId="0" fontId="10" fillId="0" borderId="16" xfId="0" applyFont="1" applyBorder="1" applyAlignment="1">
      <alignment horizontal="center" vertical="top" wrapText="1"/>
    </xf>
    <xf numFmtId="0" fontId="10" fillId="0" borderId="1" xfId="0" applyFont="1" applyBorder="1" applyAlignment="1">
      <alignment horizontal="center" vertical="top" wrapText="1"/>
    </xf>
    <xf numFmtId="0" fontId="10" fillId="0" borderId="15" xfId="0" applyFont="1" applyBorder="1" applyAlignment="1">
      <alignment horizontal="center" vertical="top" wrapText="1"/>
    </xf>
    <xf numFmtId="0" fontId="10" fillId="0" borderId="16" xfId="0" applyFont="1" applyBorder="1" applyAlignment="1">
      <alignment horizontal="center" wrapText="1"/>
    </xf>
    <xf numFmtId="0" fontId="10" fillId="0" borderId="15" xfId="0" applyFont="1" applyBorder="1" applyAlignment="1">
      <alignment horizontal="center" wrapText="1"/>
    </xf>
    <xf numFmtId="0" fontId="10" fillId="0" borderId="16" xfId="0" applyFont="1" applyBorder="1" applyAlignment="1">
      <alignment wrapText="1"/>
    </xf>
    <xf numFmtId="0" fontId="10" fillId="0" borderId="1" xfId="0" applyFont="1" applyBorder="1" applyAlignment="1">
      <alignment wrapText="1"/>
    </xf>
    <xf numFmtId="0" fontId="10" fillId="0" borderId="15" xfId="0" applyFont="1" applyBorder="1" applyAlignment="1">
      <alignment wrapText="1"/>
    </xf>
    <xf numFmtId="165" fontId="10" fillId="0" borderId="16" xfId="22" applyFont="1" applyBorder="1" applyAlignment="1">
      <alignment horizontal="center" vertical="center"/>
    </xf>
    <xf numFmtId="165" fontId="10" fillId="0" borderId="15" xfId="22" applyFont="1" applyBorder="1" applyAlignment="1">
      <alignment horizontal="center" vertical="center"/>
    </xf>
    <xf numFmtId="0" fontId="10" fillId="0" borderId="16" xfId="0" applyFont="1" applyBorder="1"/>
    <xf numFmtId="0" fontId="10" fillId="0" borderId="1" xfId="0" applyFont="1" applyBorder="1"/>
    <xf numFmtId="0" fontId="10" fillId="0" borderId="15" xfId="0" applyFont="1" applyBorder="1"/>
    <xf numFmtId="0" fontId="12" fillId="0" borderId="20" xfId="0" applyFont="1" applyBorder="1" applyAlignment="1">
      <alignment horizontal="right"/>
    </xf>
    <xf numFmtId="0" fontId="12" fillId="0" borderId="21" xfId="0" applyFont="1" applyBorder="1" applyAlignment="1">
      <alignment horizontal="right"/>
    </xf>
    <xf numFmtId="4" fontId="10" fillId="0" borderId="11" xfId="22" applyNumberFormat="1" applyFont="1" applyBorder="1" applyAlignment="1">
      <alignment horizontal="center"/>
    </xf>
    <xf numFmtId="167" fontId="10" fillId="0" borderId="16" xfId="22" applyNumberFormat="1" applyFont="1" applyBorder="1" applyAlignment="1">
      <alignment horizontal="right" vertical="center"/>
    </xf>
    <xf numFmtId="167" fontId="10" fillId="0" borderId="15" xfId="22" applyNumberFormat="1" applyFont="1" applyBorder="1" applyAlignment="1">
      <alignment horizontal="right" vertical="center"/>
    </xf>
    <xf numFmtId="167" fontId="10" fillId="0" borderId="11" xfId="0" applyNumberFormat="1" applyFont="1" applyBorder="1" applyAlignment="1">
      <alignment horizontal="right" vertical="center"/>
    </xf>
    <xf numFmtId="4" fontId="0" fillId="0" borderId="16" xfId="0" applyNumberFormat="1" applyFont="1" applyFill="1" applyBorder="1" applyAlignment="1">
      <alignment horizontal="right"/>
    </xf>
    <xf numFmtId="4" fontId="0" fillId="0" borderId="15" xfId="0" applyNumberFormat="1" applyFont="1" applyFill="1" applyBorder="1" applyAlignment="1">
      <alignment horizontal="right"/>
    </xf>
    <xf numFmtId="0" fontId="10" fillId="6" borderId="16" xfId="0" applyFont="1" applyFill="1" applyBorder="1" applyAlignment="1">
      <alignment horizontal="left" vertical="top" wrapText="1"/>
    </xf>
    <xf numFmtId="0" fontId="10" fillId="6" borderId="1" xfId="0" applyFont="1" applyFill="1" applyBorder="1" applyAlignment="1">
      <alignment horizontal="left" vertical="top" wrapText="1"/>
    </xf>
    <xf numFmtId="0" fontId="10" fillId="6" borderId="15" xfId="0" applyFont="1" applyFill="1" applyBorder="1" applyAlignment="1">
      <alignment horizontal="left" vertical="top" wrapText="1"/>
    </xf>
    <xf numFmtId="0" fontId="10" fillId="6" borderId="11" xfId="0" applyFont="1" applyFill="1" applyBorder="1" applyAlignment="1">
      <alignment horizontal="center" vertical="center"/>
    </xf>
    <xf numFmtId="0" fontId="10" fillId="6" borderId="16" xfId="0" applyFont="1" applyFill="1" applyBorder="1" applyAlignment="1">
      <alignment horizontal="center" vertical="center"/>
    </xf>
    <xf numFmtId="0" fontId="10" fillId="6" borderId="15" xfId="0" applyFont="1" applyFill="1" applyBorder="1" applyAlignment="1">
      <alignment horizontal="center" vertical="center"/>
    </xf>
    <xf numFmtId="167" fontId="10" fillId="6" borderId="16" xfId="22" applyNumberFormat="1" applyFont="1" applyFill="1" applyBorder="1" applyAlignment="1">
      <alignment horizontal="right" vertical="top"/>
    </xf>
    <xf numFmtId="167" fontId="10" fillId="6" borderId="1" xfId="22" applyNumberFormat="1" applyFont="1" applyFill="1" applyBorder="1" applyAlignment="1">
      <alignment horizontal="right" vertical="top"/>
    </xf>
    <xf numFmtId="167" fontId="10" fillId="6" borderId="15" xfId="22" applyNumberFormat="1" applyFont="1" applyFill="1" applyBorder="1" applyAlignment="1">
      <alignment horizontal="right" vertical="top"/>
    </xf>
    <xf numFmtId="167" fontId="10" fillId="6" borderId="16" xfId="22" applyNumberFormat="1" applyFont="1" applyFill="1" applyBorder="1" applyAlignment="1">
      <alignment horizontal="right" vertical="center"/>
    </xf>
    <xf numFmtId="167" fontId="10" fillId="6" borderId="1" xfId="22" applyNumberFormat="1" applyFont="1" applyFill="1" applyBorder="1" applyAlignment="1">
      <alignment horizontal="right" vertical="center"/>
    </xf>
    <xf numFmtId="167" fontId="10" fillId="6" borderId="15" xfId="22" applyNumberFormat="1" applyFont="1" applyFill="1" applyBorder="1" applyAlignment="1">
      <alignment horizontal="right" vertical="center"/>
    </xf>
    <xf numFmtId="0" fontId="10" fillId="6" borderId="0" xfId="0" applyFont="1" applyFill="1" applyAlignment="1">
      <alignment horizontal="center"/>
    </xf>
    <xf numFmtId="0" fontId="11" fillId="6" borderId="11" xfId="0" applyFont="1" applyFill="1" applyBorder="1" applyAlignment="1">
      <alignment horizontal="right"/>
    </xf>
    <xf numFmtId="165" fontId="11" fillId="6" borderId="16" xfId="22" applyFont="1" applyFill="1" applyBorder="1" applyAlignment="1">
      <alignment horizontal="center"/>
    </xf>
    <xf numFmtId="165" fontId="11" fillId="6" borderId="1" xfId="22" applyFont="1" applyFill="1" applyBorder="1" applyAlignment="1">
      <alignment horizontal="center"/>
    </xf>
    <xf numFmtId="165" fontId="11" fillId="6" borderId="15" xfId="22" applyFont="1" applyFill="1" applyBorder="1" applyAlignment="1">
      <alignment horizontal="center"/>
    </xf>
    <xf numFmtId="165" fontId="11" fillId="6" borderId="11" xfId="22" applyFont="1" applyFill="1" applyBorder="1" applyAlignment="1">
      <alignment horizontal="center"/>
    </xf>
    <xf numFmtId="0" fontId="10" fillId="6" borderId="16" xfId="0" applyFont="1" applyFill="1" applyBorder="1" applyAlignment="1">
      <alignment horizontal="center" vertical="top"/>
    </xf>
    <xf numFmtId="0" fontId="10" fillId="6" borderId="15" xfId="0" applyFont="1" applyFill="1" applyBorder="1" applyAlignment="1">
      <alignment horizontal="center" vertical="top"/>
    </xf>
    <xf numFmtId="165" fontId="10" fillId="6" borderId="16" xfId="22" applyFont="1" applyFill="1" applyBorder="1" applyAlignment="1">
      <alignment horizontal="center" vertical="top"/>
    </xf>
    <xf numFmtId="165" fontId="10" fillId="6" borderId="1" xfId="22" applyFont="1" applyFill="1" applyBorder="1" applyAlignment="1">
      <alignment horizontal="center" vertical="top"/>
    </xf>
    <xf numFmtId="165" fontId="10" fillId="6" borderId="15" xfId="22" applyFont="1" applyFill="1" applyBorder="1" applyAlignment="1">
      <alignment horizontal="center" vertical="top"/>
    </xf>
    <xf numFmtId="0" fontId="10" fillId="6" borderId="11" xfId="0" applyFont="1" applyFill="1" applyBorder="1" applyAlignment="1">
      <alignment horizontal="center" vertical="top"/>
    </xf>
    <xf numFmtId="167" fontId="10" fillId="6" borderId="16" xfId="0" applyNumberFormat="1" applyFont="1" applyFill="1" applyBorder="1" applyAlignment="1">
      <alignment horizontal="right" vertical="center"/>
    </xf>
    <xf numFmtId="167" fontId="10" fillId="6" borderId="1" xfId="0" applyNumberFormat="1" applyFont="1" applyFill="1" applyBorder="1" applyAlignment="1">
      <alignment horizontal="right" vertical="center"/>
    </xf>
    <xf numFmtId="167" fontId="10" fillId="6" borderId="15" xfId="0" applyNumberFormat="1" applyFont="1" applyFill="1" applyBorder="1" applyAlignment="1">
      <alignment horizontal="right" vertical="center"/>
    </xf>
    <xf numFmtId="3" fontId="10" fillId="6" borderId="16" xfId="0" applyNumberFormat="1" applyFont="1" applyFill="1" applyBorder="1" applyAlignment="1">
      <alignment horizontal="center" vertical="center"/>
    </xf>
    <xf numFmtId="3" fontId="10" fillId="6" borderId="15" xfId="0" applyNumberFormat="1" applyFont="1" applyFill="1" applyBorder="1" applyAlignment="1">
      <alignment horizontal="center" vertical="center"/>
    </xf>
    <xf numFmtId="0" fontId="11" fillId="6" borderId="16" xfId="0" applyFont="1" applyFill="1" applyBorder="1" applyAlignment="1">
      <alignment horizontal="left" vertical="top" wrapText="1"/>
    </xf>
    <xf numFmtId="0" fontId="11" fillId="6" borderId="1" xfId="0" applyFont="1" applyFill="1" applyBorder="1" applyAlignment="1">
      <alignment horizontal="left" vertical="top" wrapText="1"/>
    </xf>
    <xf numFmtId="0" fontId="11" fillId="6" borderId="15" xfId="0" applyFont="1" applyFill="1" applyBorder="1" applyAlignment="1">
      <alignment horizontal="left" vertical="top" wrapText="1"/>
    </xf>
    <xf numFmtId="0" fontId="11" fillId="6" borderId="11" xfId="0" applyFont="1" applyFill="1" applyBorder="1" applyAlignment="1">
      <alignment horizontal="center" vertical="top"/>
    </xf>
    <xf numFmtId="0" fontId="11" fillId="6" borderId="16" xfId="0" applyFont="1" applyFill="1" applyBorder="1" applyAlignment="1">
      <alignment horizontal="center" vertical="center"/>
    </xf>
    <xf numFmtId="0" fontId="11" fillId="6" borderId="15" xfId="0" applyFont="1" applyFill="1" applyBorder="1" applyAlignment="1">
      <alignment horizontal="center" vertical="center"/>
    </xf>
    <xf numFmtId="167" fontId="11" fillId="6" borderId="16" xfId="0" applyNumberFormat="1" applyFont="1" applyFill="1" applyBorder="1" applyAlignment="1">
      <alignment horizontal="right" vertical="center"/>
    </xf>
    <xf numFmtId="167" fontId="11" fillId="6" borderId="1" xfId="0" applyNumberFormat="1" applyFont="1" applyFill="1" applyBorder="1" applyAlignment="1">
      <alignment horizontal="right" vertical="center"/>
    </xf>
    <xf numFmtId="167" fontId="11" fillId="6" borderId="15" xfId="0" applyNumberFormat="1" applyFont="1" applyFill="1" applyBorder="1" applyAlignment="1">
      <alignment horizontal="right" vertical="center"/>
    </xf>
    <xf numFmtId="165" fontId="11" fillId="6" borderId="16" xfId="22" applyFont="1" applyFill="1" applyBorder="1" applyAlignment="1">
      <alignment horizontal="center" vertical="top"/>
    </xf>
    <xf numFmtId="165" fontId="11" fillId="6" borderId="1" xfId="22" applyFont="1" applyFill="1" applyBorder="1" applyAlignment="1">
      <alignment horizontal="center" vertical="top"/>
    </xf>
    <xf numFmtId="2" fontId="11" fillId="6" borderId="16" xfId="0" applyNumberFormat="1" applyFont="1" applyFill="1" applyBorder="1" applyAlignment="1">
      <alignment horizontal="center" vertical="top"/>
    </xf>
    <xf numFmtId="2" fontId="11" fillId="6" borderId="1" xfId="0" applyNumberFormat="1" applyFont="1" applyFill="1" applyBorder="1" applyAlignment="1">
      <alignment horizontal="center" vertical="top"/>
    </xf>
    <xf numFmtId="2" fontId="11" fillId="6" borderId="15" xfId="0" applyNumberFormat="1" applyFont="1" applyFill="1" applyBorder="1" applyAlignment="1">
      <alignment horizontal="center" vertical="top"/>
    </xf>
    <xf numFmtId="0" fontId="11" fillId="0" borderId="16" xfId="0" applyFont="1" applyBorder="1" applyAlignment="1">
      <alignment horizontal="left" vertical="top" wrapText="1"/>
    </xf>
    <xf numFmtId="0" fontId="11" fillId="0" borderId="1" xfId="0" applyFont="1" applyBorder="1" applyAlignment="1">
      <alignment horizontal="left" vertical="top" wrapText="1"/>
    </xf>
    <xf numFmtId="0" fontId="11" fillId="0" borderId="15" xfId="0" applyFont="1" applyBorder="1" applyAlignment="1">
      <alignment horizontal="left" vertical="top" wrapText="1"/>
    </xf>
    <xf numFmtId="0" fontId="11" fillId="0" borderId="11" xfId="0" applyFont="1" applyFill="1" applyBorder="1" applyAlignment="1">
      <alignment horizontal="center" vertical="center"/>
    </xf>
    <xf numFmtId="0" fontId="11" fillId="0" borderId="16" xfId="0" applyFont="1" applyFill="1" applyBorder="1" applyAlignment="1">
      <alignment horizontal="center" vertical="center"/>
    </xf>
    <xf numFmtId="0" fontId="11" fillId="0" borderId="15" xfId="0" applyFont="1" applyFill="1" applyBorder="1" applyAlignment="1">
      <alignment horizontal="center" vertical="center"/>
    </xf>
    <xf numFmtId="167" fontId="11" fillId="0" borderId="16" xfId="22" applyNumberFormat="1" applyFont="1" applyFill="1" applyBorder="1" applyAlignment="1">
      <alignment horizontal="right" vertical="top"/>
    </xf>
    <xf numFmtId="167" fontId="11" fillId="0" borderId="1" xfId="22" applyNumberFormat="1" applyFont="1" applyFill="1" applyBorder="1" applyAlignment="1">
      <alignment horizontal="right" vertical="top"/>
    </xf>
    <xf numFmtId="167" fontId="11" fillId="0" borderId="15" xfId="22" applyNumberFormat="1" applyFont="1" applyFill="1" applyBorder="1" applyAlignment="1">
      <alignment horizontal="right" vertical="top"/>
    </xf>
    <xf numFmtId="167" fontId="11" fillId="0" borderId="16" xfId="22" applyNumberFormat="1" applyFont="1" applyFill="1" applyBorder="1" applyAlignment="1">
      <alignment horizontal="right" vertical="center"/>
    </xf>
    <xf numFmtId="167" fontId="11" fillId="0" borderId="1" xfId="22" applyNumberFormat="1" applyFont="1" applyFill="1" applyBorder="1" applyAlignment="1">
      <alignment horizontal="right" vertical="center"/>
    </xf>
    <xf numFmtId="167" fontId="11" fillId="0" borderId="15" xfId="22" applyNumberFormat="1" applyFont="1" applyFill="1" applyBorder="1" applyAlignment="1">
      <alignment horizontal="right" vertical="center"/>
    </xf>
    <xf numFmtId="165" fontId="11" fillId="8" borderId="16" xfId="22" applyFont="1" applyFill="1" applyBorder="1" applyAlignment="1">
      <alignment horizontal="right"/>
    </xf>
    <xf numFmtId="165" fontId="11" fillId="8" borderId="1" xfId="22" applyFont="1" applyFill="1" applyBorder="1" applyAlignment="1">
      <alignment horizontal="right"/>
    </xf>
    <xf numFmtId="165" fontId="11" fillId="8" borderId="15" xfId="22" applyFont="1" applyFill="1" applyBorder="1" applyAlignment="1">
      <alignment horizontal="right"/>
    </xf>
    <xf numFmtId="165" fontId="11" fillId="10" borderId="16" xfId="22" applyFont="1" applyFill="1" applyBorder="1" applyAlignment="1">
      <alignment horizontal="right"/>
    </xf>
    <xf numFmtId="165" fontId="11" fillId="10" borderId="1" xfId="22" applyFont="1" applyFill="1" applyBorder="1" applyAlignment="1">
      <alignment horizontal="right"/>
    </xf>
    <xf numFmtId="165" fontId="11" fillId="10" borderId="15" xfId="22" applyFont="1" applyFill="1" applyBorder="1" applyAlignment="1">
      <alignment horizontal="right"/>
    </xf>
    <xf numFmtId="165" fontId="11" fillId="11" borderId="11" xfId="22" applyFont="1" applyFill="1" applyBorder="1" applyAlignment="1">
      <alignment horizontal="center"/>
    </xf>
    <xf numFmtId="0" fontId="18" fillId="6" borderId="0" xfId="0" applyFont="1" applyFill="1" applyAlignment="1">
      <alignment horizontal="left" vertical="top" wrapText="1"/>
    </xf>
    <xf numFmtId="0" fontId="18" fillId="6" borderId="0" xfId="0" applyFont="1" applyFill="1" applyAlignment="1">
      <alignment horizontal="left" vertical="top"/>
    </xf>
    <xf numFmtId="0" fontId="10" fillId="6" borderId="1" xfId="0" applyFont="1" applyFill="1" applyBorder="1" applyAlignment="1">
      <alignment horizontal="center" vertical="center"/>
    </xf>
    <xf numFmtId="0" fontId="10" fillId="6" borderId="11" xfId="0" applyFont="1" applyFill="1" applyBorder="1" applyAlignment="1">
      <alignment horizontal="center" vertical="center" wrapText="1"/>
    </xf>
    <xf numFmtId="0" fontId="10" fillId="6" borderId="16" xfId="0" applyFont="1" applyFill="1" applyBorder="1" applyAlignment="1">
      <alignment horizontal="center" vertical="center" wrapText="1"/>
    </xf>
    <xf numFmtId="0" fontId="10" fillId="6" borderId="15" xfId="0" applyFont="1" applyFill="1" applyBorder="1" applyAlignment="1">
      <alignment horizontal="center" vertical="center" wrapText="1"/>
    </xf>
    <xf numFmtId="0" fontId="10" fillId="6" borderId="16" xfId="0" applyFont="1" applyFill="1" applyBorder="1" applyAlignment="1">
      <alignment horizontal="center" vertical="top" wrapText="1"/>
    </xf>
    <xf numFmtId="0" fontId="10" fillId="6" borderId="1" xfId="0" applyFont="1" applyFill="1" applyBorder="1" applyAlignment="1">
      <alignment horizontal="center" vertical="top"/>
    </xf>
    <xf numFmtId="0" fontId="10" fillId="6" borderId="16" xfId="0" applyFont="1" applyFill="1" applyBorder="1" applyAlignment="1">
      <alignment horizontal="center"/>
    </xf>
    <xf numFmtId="0" fontId="10" fillId="6" borderId="1" xfId="0" applyFont="1" applyFill="1" applyBorder="1" applyAlignment="1">
      <alignment horizontal="center"/>
    </xf>
    <xf numFmtId="0" fontId="10" fillId="6" borderId="15" xfId="0" applyFont="1" applyFill="1" applyBorder="1" applyAlignment="1">
      <alignment horizontal="center"/>
    </xf>
    <xf numFmtId="0" fontId="10" fillId="6" borderId="11" xfId="0" applyFont="1" applyFill="1" applyBorder="1" applyAlignment="1">
      <alignment horizontal="center"/>
    </xf>
    <xf numFmtId="0" fontId="10" fillId="0" borderId="16" xfId="0" applyFont="1" applyBorder="1" applyAlignment="1">
      <alignment horizontal="center" vertical="top"/>
    </xf>
    <xf numFmtId="0" fontId="10" fillId="0" borderId="15" xfId="0" applyFont="1" applyBorder="1" applyAlignment="1">
      <alignment horizontal="center" vertical="top"/>
    </xf>
    <xf numFmtId="0" fontId="10" fillId="0" borderId="16" xfId="0" applyFont="1" applyFill="1" applyBorder="1" applyAlignment="1">
      <alignment horizontal="center" vertical="top"/>
    </xf>
    <xf numFmtId="0" fontId="10" fillId="0" borderId="15" xfId="0" applyFont="1" applyFill="1" applyBorder="1" applyAlignment="1">
      <alignment horizontal="center" vertical="top"/>
    </xf>
    <xf numFmtId="165" fontId="10" fillId="0" borderId="16" xfId="22" applyFont="1" applyFill="1" applyBorder="1" applyAlignment="1">
      <alignment horizontal="center" vertical="top"/>
    </xf>
    <xf numFmtId="165" fontId="10" fillId="0" borderId="1" xfId="22" applyFont="1" applyFill="1" applyBorder="1" applyAlignment="1">
      <alignment horizontal="center" vertical="top"/>
    </xf>
    <xf numFmtId="165" fontId="10" fillId="0" borderId="15" xfId="22" applyFont="1" applyFill="1" applyBorder="1" applyAlignment="1">
      <alignment horizontal="center" vertical="top"/>
    </xf>
    <xf numFmtId="165" fontId="10" fillId="0" borderId="16" xfId="22" applyFont="1" applyFill="1" applyBorder="1" applyAlignment="1">
      <alignment horizontal="right" vertical="top"/>
    </xf>
    <xf numFmtId="165" fontId="10" fillId="0" borderId="1" xfId="22" applyFont="1" applyFill="1" applyBorder="1" applyAlignment="1">
      <alignment horizontal="right" vertical="top"/>
    </xf>
    <xf numFmtId="165" fontId="10" fillId="0" borderId="15" xfId="22" applyFont="1" applyFill="1" applyBorder="1" applyAlignment="1">
      <alignment horizontal="right" vertical="top"/>
    </xf>
    <xf numFmtId="0" fontId="10" fillId="0" borderId="16" xfId="0" applyFont="1" applyFill="1" applyBorder="1" applyAlignment="1">
      <alignment horizontal="center" vertical="center"/>
    </xf>
    <xf numFmtId="0" fontId="10" fillId="0" borderId="15" xfId="0" applyFont="1" applyFill="1" applyBorder="1" applyAlignment="1">
      <alignment horizontal="center" vertical="center"/>
    </xf>
    <xf numFmtId="0" fontId="11" fillId="0" borderId="11" xfId="0" applyFont="1" applyBorder="1" applyAlignment="1">
      <alignment horizontal="center" vertical="top"/>
    </xf>
    <xf numFmtId="165" fontId="11" fillId="0" borderId="16" xfId="22" applyFont="1" applyFill="1" applyBorder="1" applyAlignment="1">
      <alignment horizontal="right" vertical="top"/>
    </xf>
    <xf numFmtId="165" fontId="11" fillId="0" borderId="1" xfId="22" applyFont="1" applyFill="1" applyBorder="1" applyAlignment="1">
      <alignment horizontal="right" vertical="top"/>
    </xf>
    <xf numFmtId="165" fontId="11" fillId="0" borderId="15" xfId="22" applyFont="1" applyFill="1" applyBorder="1" applyAlignment="1">
      <alignment horizontal="right" vertical="top"/>
    </xf>
    <xf numFmtId="167" fontId="11" fillId="0" borderId="16" xfId="0" applyNumberFormat="1" applyFont="1" applyFill="1" applyBorder="1" applyAlignment="1">
      <alignment horizontal="right" vertical="center"/>
    </xf>
    <xf numFmtId="167" fontId="11" fillId="0" borderId="1" xfId="0" applyNumberFormat="1" applyFont="1" applyFill="1" applyBorder="1" applyAlignment="1">
      <alignment horizontal="right" vertical="center"/>
    </xf>
    <xf numFmtId="167" fontId="11" fillId="0" borderId="15" xfId="0" applyNumberFormat="1" applyFont="1" applyFill="1" applyBorder="1" applyAlignment="1">
      <alignment horizontal="right" vertical="center"/>
    </xf>
    <xf numFmtId="3" fontId="10" fillId="0" borderId="16" xfId="0" applyNumberFormat="1" applyFont="1" applyFill="1" applyBorder="1" applyAlignment="1">
      <alignment horizontal="center" vertical="center"/>
    </xf>
    <xf numFmtId="3" fontId="10" fillId="0" borderId="15" xfId="0" applyNumberFormat="1" applyFont="1" applyFill="1" applyBorder="1" applyAlignment="1">
      <alignment horizontal="center" vertical="center"/>
    </xf>
    <xf numFmtId="167" fontId="10" fillId="0" borderId="16" xfId="22" applyNumberFormat="1" applyFont="1" applyFill="1" applyBorder="1" applyAlignment="1">
      <alignment horizontal="right" vertical="center"/>
    </xf>
    <xf numFmtId="167" fontId="10" fillId="0" borderId="1" xfId="22" applyNumberFormat="1" applyFont="1" applyFill="1" applyBorder="1" applyAlignment="1">
      <alignment horizontal="right" vertical="center"/>
    </xf>
    <xf numFmtId="167" fontId="10" fillId="0" borderId="15" xfId="22" applyNumberFormat="1" applyFont="1" applyFill="1" applyBorder="1" applyAlignment="1">
      <alignment horizontal="right" vertical="center"/>
    </xf>
    <xf numFmtId="167" fontId="11" fillId="0" borderId="16" xfId="0" applyNumberFormat="1" applyFont="1" applyBorder="1" applyAlignment="1">
      <alignment horizontal="right" vertical="center"/>
    </xf>
    <xf numFmtId="167" fontId="11" fillId="0" borderId="1" xfId="0" applyNumberFormat="1" applyFont="1" applyBorder="1" applyAlignment="1">
      <alignment horizontal="right" vertical="center"/>
    </xf>
    <xf numFmtId="167" fontId="11" fillId="0" borderId="15" xfId="0" applyNumberFormat="1" applyFont="1" applyBorder="1" applyAlignment="1">
      <alignment horizontal="right" vertical="center"/>
    </xf>
    <xf numFmtId="2" fontId="11" fillId="0" borderId="16" xfId="0" applyNumberFormat="1" applyFont="1" applyBorder="1" applyAlignment="1">
      <alignment horizontal="right" vertical="top"/>
    </xf>
    <xf numFmtId="2" fontId="11" fillId="0" borderId="1" xfId="0" applyNumberFormat="1" applyFont="1" applyBorder="1" applyAlignment="1">
      <alignment horizontal="right" vertical="top"/>
    </xf>
    <xf numFmtId="2" fontId="11" fillId="0" borderId="15" xfId="0" applyNumberFormat="1" applyFont="1" applyBorder="1" applyAlignment="1">
      <alignment horizontal="right" vertical="top"/>
    </xf>
    <xf numFmtId="0" fontId="11" fillId="0" borderId="16" xfId="0" applyFont="1" applyBorder="1" applyAlignment="1">
      <alignment horizontal="center" vertical="center"/>
    </xf>
    <xf numFmtId="0" fontId="11" fillId="0" borderId="15" xfId="0" applyFont="1" applyBorder="1" applyAlignment="1">
      <alignment horizontal="center" vertical="center"/>
    </xf>
    <xf numFmtId="165" fontId="11" fillId="0" borderId="16" xfId="22" applyFont="1" applyFill="1" applyBorder="1" applyAlignment="1">
      <alignment horizontal="center" vertical="top"/>
    </xf>
    <xf numFmtId="165" fontId="11" fillId="0" borderId="1" xfId="22" applyFont="1" applyFill="1" applyBorder="1" applyAlignment="1">
      <alignment horizontal="center" vertical="top"/>
    </xf>
    <xf numFmtId="0" fontId="10" fillId="3" borderId="16" xfId="0" applyFont="1" applyFill="1" applyBorder="1" applyAlignment="1">
      <alignment horizontal="left" wrapText="1"/>
    </xf>
    <xf numFmtId="0" fontId="10" fillId="3" borderId="1" xfId="0" applyFont="1" applyFill="1" applyBorder="1" applyAlignment="1">
      <alignment horizontal="left" wrapText="1"/>
    </xf>
    <xf numFmtId="0" fontId="10" fillId="3" borderId="15" xfId="0" applyFont="1" applyFill="1" applyBorder="1" applyAlignment="1">
      <alignment horizontal="left" wrapText="1"/>
    </xf>
    <xf numFmtId="0" fontId="10" fillId="3" borderId="16" xfId="0" applyFont="1" applyFill="1" applyBorder="1" applyAlignment="1">
      <alignment horizontal="center"/>
    </xf>
    <xf numFmtId="0" fontId="10" fillId="3" borderId="1" xfId="0" applyFont="1" applyFill="1" applyBorder="1" applyAlignment="1">
      <alignment horizontal="center"/>
    </xf>
    <xf numFmtId="0" fontId="10" fillId="3" borderId="15" xfId="0" applyFont="1" applyFill="1" applyBorder="1" applyAlignment="1">
      <alignment horizontal="center"/>
    </xf>
    <xf numFmtId="165" fontId="10" fillId="3" borderId="16" xfId="22" applyFont="1" applyFill="1" applyBorder="1" applyAlignment="1">
      <alignment horizontal="center"/>
    </xf>
    <xf numFmtId="165" fontId="10" fillId="3" borderId="1" xfId="22" applyFont="1" applyFill="1" applyBorder="1" applyAlignment="1">
      <alignment horizontal="center"/>
    </xf>
    <xf numFmtId="165" fontId="10" fillId="3" borderId="15" xfId="22" applyFont="1" applyFill="1" applyBorder="1" applyAlignment="1">
      <alignment horizontal="center"/>
    </xf>
    <xf numFmtId="0" fontId="11" fillId="3" borderId="16" xfId="0" applyFont="1" applyFill="1" applyBorder="1" applyAlignment="1">
      <alignment horizontal="right"/>
    </xf>
    <xf numFmtId="0" fontId="11" fillId="3" borderId="1" xfId="0" applyFont="1" applyFill="1" applyBorder="1" applyAlignment="1">
      <alignment horizontal="right"/>
    </xf>
    <xf numFmtId="0" fontId="11" fillId="3" borderId="15" xfId="0" applyFont="1" applyFill="1" applyBorder="1" applyAlignment="1">
      <alignment horizontal="right"/>
    </xf>
    <xf numFmtId="165" fontId="11" fillId="3" borderId="16" xfId="22" applyFont="1" applyFill="1" applyBorder="1" applyAlignment="1">
      <alignment horizontal="center"/>
    </xf>
    <xf numFmtId="165" fontId="11" fillId="3" borderId="1" xfId="22" applyFont="1" applyFill="1" applyBorder="1" applyAlignment="1">
      <alignment horizontal="center"/>
    </xf>
    <xf numFmtId="165" fontId="11" fillId="3" borderId="15" xfId="22" applyFont="1" applyFill="1" applyBorder="1" applyAlignment="1">
      <alignment horizontal="center"/>
    </xf>
    <xf numFmtId="0" fontId="11" fillId="3" borderId="11" xfId="0" applyFont="1" applyFill="1" applyBorder="1" applyAlignment="1">
      <alignment horizontal="right"/>
    </xf>
    <xf numFmtId="0" fontId="10" fillId="0" borderId="1" xfId="0" applyFont="1" applyFill="1" applyBorder="1" applyAlignment="1">
      <alignment horizontal="center" vertical="top"/>
    </xf>
    <xf numFmtId="0" fontId="12" fillId="0" borderId="0" xfId="0" applyFont="1" applyFill="1" applyAlignment="1">
      <alignment horizontal="center" vertical="top" wrapText="1"/>
    </xf>
    <xf numFmtId="0" fontId="12" fillId="0" borderId="0" xfId="0" applyFont="1" applyFill="1" applyAlignment="1">
      <alignment horizontal="center" vertical="top"/>
    </xf>
    <xf numFmtId="0" fontId="23" fillId="0" borderId="4" xfId="0" applyFont="1" applyFill="1" applyBorder="1" applyAlignment="1">
      <alignment horizontal="left"/>
    </xf>
    <xf numFmtId="0" fontId="10" fillId="0" borderId="24" xfId="0" applyFont="1" applyFill="1" applyBorder="1" applyAlignment="1">
      <alignment horizontal="center" vertical="center"/>
    </xf>
    <xf numFmtId="0" fontId="10" fillId="0" borderId="20" xfId="0" applyFont="1" applyFill="1" applyBorder="1" applyAlignment="1">
      <alignment horizontal="center" vertical="center"/>
    </xf>
    <xf numFmtId="0" fontId="10" fillId="0" borderId="21" xfId="0" applyFont="1" applyFill="1" applyBorder="1" applyAlignment="1">
      <alignment horizontal="center" vertical="center"/>
    </xf>
    <xf numFmtId="0" fontId="10" fillId="0" borderId="25" xfId="0" applyFont="1" applyFill="1" applyBorder="1" applyAlignment="1">
      <alignment horizontal="center" vertical="center"/>
    </xf>
    <xf numFmtId="0" fontId="10" fillId="0" borderId="4" xfId="0" applyFont="1" applyFill="1" applyBorder="1" applyAlignment="1">
      <alignment horizontal="center" vertical="center"/>
    </xf>
    <xf numFmtId="0" fontId="10" fillId="0" borderId="23" xfId="0" applyFont="1" applyFill="1" applyBorder="1" applyAlignment="1">
      <alignment horizontal="center" vertical="center"/>
    </xf>
    <xf numFmtId="0" fontId="10" fillId="0" borderId="24" xfId="0" applyFont="1" applyFill="1" applyBorder="1" applyAlignment="1">
      <alignment horizontal="center" vertical="center" wrapText="1"/>
    </xf>
    <xf numFmtId="0" fontId="10" fillId="0" borderId="21" xfId="0" applyFont="1" applyFill="1" applyBorder="1" applyAlignment="1">
      <alignment horizontal="center" vertical="center" wrapText="1"/>
    </xf>
    <xf numFmtId="0" fontId="10" fillId="0" borderId="25" xfId="0" applyFont="1" applyFill="1" applyBorder="1" applyAlignment="1">
      <alignment horizontal="center" vertical="center" wrapText="1"/>
    </xf>
    <xf numFmtId="0" fontId="10" fillId="0" borderId="23" xfId="0" applyFont="1" applyFill="1" applyBorder="1" applyAlignment="1">
      <alignment horizontal="center" vertical="center" wrapText="1"/>
    </xf>
    <xf numFmtId="0" fontId="10" fillId="0" borderId="16" xfId="0" applyFont="1" applyFill="1" applyBorder="1" applyAlignment="1">
      <alignment horizontal="center" vertical="top" wrapText="1"/>
    </xf>
    <xf numFmtId="0" fontId="10" fillId="0" borderId="1" xfId="0" applyFont="1" applyFill="1" applyBorder="1" applyAlignment="1">
      <alignment horizontal="center" vertical="top" wrapText="1"/>
    </xf>
    <xf numFmtId="0" fontId="10" fillId="0" borderId="15" xfId="0" applyFont="1" applyFill="1" applyBorder="1" applyAlignment="1">
      <alignment horizontal="center" vertical="top" wrapText="1"/>
    </xf>
    <xf numFmtId="0" fontId="10" fillId="0" borderId="11" xfId="0" applyFont="1" applyFill="1" applyBorder="1" applyAlignment="1">
      <alignment horizontal="left" vertical="top" wrapText="1"/>
    </xf>
    <xf numFmtId="49" fontId="10" fillId="0" borderId="11" xfId="0" applyNumberFormat="1" applyFont="1" applyFill="1" applyBorder="1" applyAlignment="1">
      <alignment horizontal="center" vertical="center"/>
    </xf>
    <xf numFmtId="167" fontId="10" fillId="0" borderId="11" xfId="22" applyNumberFormat="1" applyFont="1" applyFill="1" applyBorder="1" applyAlignment="1">
      <alignment horizontal="right" vertical="center"/>
    </xf>
    <xf numFmtId="167" fontId="10" fillId="0" borderId="11" xfId="0" applyNumberFormat="1" applyFont="1" applyFill="1" applyBorder="1" applyAlignment="1">
      <alignment horizontal="right" vertical="top"/>
    </xf>
    <xf numFmtId="167" fontId="10" fillId="0" borderId="11" xfId="0" applyNumberFormat="1" applyFont="1" applyFill="1" applyBorder="1" applyAlignment="1">
      <alignment horizontal="right" vertical="center"/>
    </xf>
    <xf numFmtId="167" fontId="10" fillId="0" borderId="16" xfId="0" applyNumberFormat="1" applyFont="1" applyFill="1" applyBorder="1" applyAlignment="1">
      <alignment horizontal="right" vertical="center"/>
    </xf>
    <xf numFmtId="167" fontId="10" fillId="0" borderId="1" xfId="0" applyNumberFormat="1" applyFont="1" applyFill="1" applyBorder="1" applyAlignment="1">
      <alignment horizontal="right" vertical="center"/>
    </xf>
    <xf numFmtId="167" fontId="10" fillId="0" borderId="15" xfId="0" applyNumberFormat="1" applyFont="1" applyFill="1" applyBorder="1" applyAlignment="1">
      <alignment horizontal="right" vertical="center"/>
    </xf>
    <xf numFmtId="167" fontId="10" fillId="0" borderId="16" xfId="0" applyNumberFormat="1" applyFont="1" applyFill="1" applyBorder="1" applyAlignment="1">
      <alignment horizontal="right" vertical="top"/>
    </xf>
    <xf numFmtId="167" fontId="10" fillId="0" borderId="1" xfId="0" applyNumberFormat="1" applyFont="1" applyFill="1" applyBorder="1" applyAlignment="1">
      <alignment horizontal="right" vertical="top"/>
    </xf>
    <xf numFmtId="167" fontId="10" fillId="0" borderId="15" xfId="0" applyNumberFormat="1" applyFont="1" applyFill="1" applyBorder="1" applyAlignment="1">
      <alignment horizontal="right" vertical="top"/>
    </xf>
    <xf numFmtId="0" fontId="10" fillId="0" borderId="16" xfId="0" applyFont="1" applyFill="1" applyBorder="1" applyAlignment="1">
      <alignment horizontal="left" vertical="top" wrapText="1"/>
    </xf>
    <xf numFmtId="0" fontId="10" fillId="0" borderId="1" xfId="0" applyFont="1" applyFill="1" applyBorder="1" applyAlignment="1">
      <alignment horizontal="left" vertical="top" wrapText="1"/>
    </xf>
    <xf numFmtId="0" fontId="10" fillId="0" borderId="15" xfId="0" applyFont="1" applyFill="1" applyBorder="1" applyAlignment="1">
      <alignment horizontal="left" vertical="top" wrapText="1"/>
    </xf>
    <xf numFmtId="49" fontId="10" fillId="0" borderId="16" xfId="0" applyNumberFormat="1" applyFont="1" applyFill="1" applyBorder="1" applyAlignment="1">
      <alignment horizontal="center" vertical="center"/>
    </xf>
    <xf numFmtId="49" fontId="10" fillId="0" borderId="15" xfId="0" applyNumberFormat="1" applyFont="1" applyFill="1" applyBorder="1" applyAlignment="1">
      <alignment horizontal="center" vertical="center"/>
    </xf>
    <xf numFmtId="0" fontId="10" fillId="0" borderId="0" xfId="0" applyFont="1" applyFill="1" applyAlignment="1">
      <alignment horizontal="center" vertical="top"/>
    </xf>
    <xf numFmtId="49" fontId="10" fillId="0" borderId="11" xfId="0" applyNumberFormat="1" applyFont="1" applyFill="1" applyBorder="1" applyAlignment="1">
      <alignment horizontal="center" vertical="top"/>
    </xf>
    <xf numFmtId="0" fontId="10" fillId="0" borderId="16" xfId="0" applyFont="1" applyFill="1" applyBorder="1" applyAlignment="1">
      <alignment horizontal="center"/>
    </xf>
    <xf numFmtId="0" fontId="10" fillId="0" borderId="1" xfId="0" applyFont="1" applyFill="1" applyBorder="1" applyAlignment="1">
      <alignment horizontal="center"/>
    </xf>
    <xf numFmtId="0" fontId="10" fillId="0" borderId="15" xfId="0" applyFont="1" applyFill="1" applyBorder="1" applyAlignment="1">
      <alignment horizontal="center"/>
    </xf>
    <xf numFmtId="1" fontId="10" fillId="0" borderId="16" xfId="0" applyNumberFormat="1" applyFont="1" applyFill="1" applyBorder="1" applyAlignment="1">
      <alignment horizontal="center"/>
    </xf>
    <xf numFmtId="1" fontId="10" fillId="0" borderId="1" xfId="0" applyNumberFormat="1" applyFont="1" applyFill="1" applyBorder="1" applyAlignment="1">
      <alignment horizontal="center"/>
    </xf>
    <xf numFmtId="2" fontId="10" fillId="0" borderId="16" xfId="0" applyNumberFormat="1" applyFont="1" applyFill="1" applyBorder="1" applyAlignment="1">
      <alignment horizontal="center"/>
    </xf>
    <xf numFmtId="2" fontId="10" fillId="0" borderId="15" xfId="0" applyNumberFormat="1" applyFont="1" applyFill="1" applyBorder="1" applyAlignment="1">
      <alignment horizontal="center"/>
    </xf>
    <xf numFmtId="165" fontId="10" fillId="0" borderId="1" xfId="22" applyFont="1" applyFill="1" applyBorder="1" applyAlignment="1">
      <alignment horizontal="center"/>
    </xf>
    <xf numFmtId="0" fontId="23" fillId="0" borderId="0" xfId="0" applyFont="1" applyFill="1" applyAlignment="1">
      <alignment horizontal="left" vertical="top" wrapText="1"/>
    </xf>
    <xf numFmtId="0" fontId="23" fillId="0" borderId="0" xfId="0" applyFont="1" applyFill="1" applyAlignment="1">
      <alignment horizontal="left" vertical="top"/>
    </xf>
    <xf numFmtId="0" fontId="10" fillId="0" borderId="1" xfId="0" applyFont="1" applyFill="1" applyBorder="1" applyAlignment="1">
      <alignment horizontal="center" vertical="center"/>
    </xf>
    <xf numFmtId="0" fontId="10" fillId="0" borderId="16"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15" xfId="0" applyFont="1" applyFill="1" applyBorder="1" applyAlignment="1">
      <alignment horizontal="center" vertical="center" wrapText="1"/>
    </xf>
    <xf numFmtId="0" fontId="10" fillId="0" borderId="16" xfId="0" applyFont="1" applyFill="1" applyBorder="1" applyAlignment="1">
      <alignment wrapText="1"/>
    </xf>
    <xf numFmtId="0" fontId="10" fillId="0" borderId="1" xfId="0" applyFont="1" applyFill="1" applyBorder="1" applyAlignment="1">
      <alignment wrapText="1"/>
    </xf>
    <xf numFmtId="0" fontId="10" fillId="0" borderId="15" xfId="0" applyFont="1" applyFill="1" applyBorder="1" applyAlignment="1">
      <alignment wrapText="1"/>
    </xf>
    <xf numFmtId="0" fontId="23" fillId="0" borderId="4" xfId="0" applyFont="1" applyFill="1" applyBorder="1" applyAlignment="1">
      <alignment horizontal="left" vertical="top" wrapText="1"/>
    </xf>
    <xf numFmtId="0" fontId="11" fillId="0" borderId="11" xfId="0" applyFont="1" applyFill="1" applyBorder="1" applyAlignment="1">
      <alignment horizontal="right"/>
    </xf>
    <xf numFmtId="4" fontId="10" fillId="0" borderId="16" xfId="0" applyNumberFormat="1" applyFont="1" applyFill="1" applyBorder="1" applyAlignment="1">
      <alignment horizontal="center"/>
    </xf>
    <xf numFmtId="4" fontId="10" fillId="0" borderId="15" xfId="0" applyNumberFormat="1" applyFont="1" applyFill="1" applyBorder="1" applyAlignment="1">
      <alignment horizontal="center"/>
    </xf>
    <xf numFmtId="0" fontId="10" fillId="0" borderId="0" xfId="0" applyFont="1" applyFill="1" applyAlignment="1">
      <alignment horizontal="center"/>
    </xf>
    <xf numFmtId="165" fontId="11" fillId="8" borderId="16" xfId="22" applyFont="1" applyFill="1" applyBorder="1" applyAlignment="1">
      <alignment horizontal="center"/>
    </xf>
    <xf numFmtId="165" fontId="11" fillId="8" borderId="1" xfId="22" applyFont="1" applyFill="1" applyBorder="1" applyAlignment="1">
      <alignment horizontal="center"/>
    </xf>
    <xf numFmtId="165" fontId="11" fillId="10" borderId="16" xfId="22" applyFont="1" applyFill="1" applyBorder="1" applyAlignment="1">
      <alignment horizontal="center"/>
    </xf>
    <xf numFmtId="165" fontId="11" fillId="10" borderId="1" xfId="22" applyFont="1" applyFill="1" applyBorder="1" applyAlignment="1">
      <alignment horizontal="center"/>
    </xf>
    <xf numFmtId="165" fontId="11" fillId="10" borderId="15" xfId="22" applyFont="1" applyFill="1" applyBorder="1" applyAlignment="1">
      <alignment horizontal="center"/>
    </xf>
    <xf numFmtId="0" fontId="10" fillId="0" borderId="11" xfId="0" applyFont="1" applyFill="1" applyBorder="1" applyAlignment="1">
      <alignment horizontal="center" vertical="center"/>
    </xf>
    <xf numFmtId="0" fontId="11" fillId="0" borderId="16" xfId="0" applyFont="1" applyFill="1" applyBorder="1" applyAlignment="1">
      <alignment horizontal="right"/>
    </xf>
    <xf numFmtId="0" fontId="11" fillId="0" borderId="1" xfId="0" applyFont="1" applyFill="1" applyBorder="1" applyAlignment="1">
      <alignment horizontal="right"/>
    </xf>
    <xf numFmtId="0" fontId="11" fillId="0" borderId="15" xfId="0" applyFont="1" applyFill="1" applyBorder="1" applyAlignment="1">
      <alignment horizontal="right"/>
    </xf>
    <xf numFmtId="165" fontId="11" fillId="0" borderId="16" xfId="22" applyFont="1" applyFill="1" applyBorder="1" applyAlignment="1">
      <alignment horizontal="left" vertical="center"/>
    </xf>
    <xf numFmtId="165" fontId="11" fillId="0" borderId="1" xfId="22" applyFont="1" applyFill="1" applyBorder="1" applyAlignment="1">
      <alignment horizontal="left" vertical="center"/>
    </xf>
    <xf numFmtId="165" fontId="11" fillId="0" borderId="15" xfId="22" applyFont="1" applyFill="1" applyBorder="1" applyAlignment="1">
      <alignment horizontal="left" vertical="center"/>
    </xf>
    <xf numFmtId="0" fontId="10" fillId="3" borderId="16" xfId="0" applyFont="1" applyFill="1" applyBorder="1" applyAlignment="1">
      <alignment horizontal="left"/>
    </xf>
    <xf numFmtId="0" fontId="10" fillId="3" borderId="1" xfId="0" applyFont="1" applyFill="1" applyBorder="1" applyAlignment="1">
      <alignment horizontal="left"/>
    </xf>
    <xf numFmtId="0" fontId="10" fillId="3" borderId="15" xfId="0" applyFont="1" applyFill="1" applyBorder="1" applyAlignment="1">
      <alignment horizontal="left"/>
    </xf>
    <xf numFmtId="2" fontId="10" fillId="3" borderId="16" xfId="0" applyNumberFormat="1" applyFont="1" applyFill="1" applyBorder="1" applyAlignment="1">
      <alignment horizontal="center"/>
    </xf>
    <xf numFmtId="2" fontId="10" fillId="3" borderId="1" xfId="0" applyNumberFormat="1" applyFont="1" applyFill="1" applyBorder="1" applyAlignment="1">
      <alignment horizontal="center"/>
    </xf>
    <xf numFmtId="2" fontId="10" fillId="3" borderId="15" xfId="0" applyNumberFormat="1" applyFont="1" applyFill="1" applyBorder="1" applyAlignment="1">
      <alignment horizontal="center"/>
    </xf>
    <xf numFmtId="0" fontId="23" fillId="3" borderId="0" xfId="0" applyFont="1" applyFill="1" applyAlignment="1">
      <alignment vertical="top" wrapText="1"/>
    </xf>
    <xf numFmtId="0" fontId="23" fillId="3" borderId="4" xfId="0" applyFont="1" applyFill="1" applyBorder="1" applyAlignment="1">
      <alignment vertical="top" wrapText="1"/>
    </xf>
    <xf numFmtId="0" fontId="10" fillId="3" borderId="16" xfId="0" applyFont="1" applyFill="1" applyBorder="1" applyAlignment="1">
      <alignment horizontal="center" vertical="center"/>
    </xf>
    <xf numFmtId="0" fontId="10" fillId="3" borderId="1" xfId="0" applyFont="1" applyFill="1" applyBorder="1" applyAlignment="1">
      <alignment horizontal="center" vertical="center"/>
    </xf>
    <xf numFmtId="0" fontId="10" fillId="3" borderId="15" xfId="0" applyFont="1" applyFill="1" applyBorder="1" applyAlignment="1">
      <alignment horizontal="center" vertical="center"/>
    </xf>
    <xf numFmtId="0" fontId="10" fillId="3" borderId="16"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3" borderId="15" xfId="0" applyFont="1" applyFill="1" applyBorder="1" applyAlignment="1">
      <alignment horizontal="center" vertical="center" wrapText="1"/>
    </xf>
    <xf numFmtId="0" fontId="10" fillId="3" borderId="16" xfId="0" applyFont="1" applyFill="1" applyBorder="1" applyAlignment="1">
      <alignment horizontal="center" vertical="top" wrapText="1"/>
    </xf>
    <xf numFmtId="0" fontId="10" fillId="3" borderId="1" xfId="0" applyFont="1" applyFill="1" applyBorder="1" applyAlignment="1">
      <alignment horizontal="center" vertical="top" wrapText="1"/>
    </xf>
    <xf numFmtId="0" fontId="10" fillId="3" borderId="15" xfId="0" applyFont="1" applyFill="1" applyBorder="1" applyAlignment="1">
      <alignment horizontal="center" vertical="top" wrapText="1"/>
    </xf>
    <xf numFmtId="167" fontId="10" fillId="3" borderId="16" xfId="0" applyNumberFormat="1" applyFont="1" applyFill="1" applyBorder="1" applyAlignment="1">
      <alignment horizontal="center"/>
    </xf>
    <xf numFmtId="167" fontId="10" fillId="3" borderId="1" xfId="0" applyNumberFormat="1" applyFont="1" applyFill="1" applyBorder="1" applyAlignment="1">
      <alignment horizontal="center"/>
    </xf>
    <xf numFmtId="167" fontId="10" fillId="3" borderId="15" xfId="0" applyNumberFormat="1" applyFont="1" applyFill="1" applyBorder="1" applyAlignment="1">
      <alignment horizontal="center"/>
    </xf>
    <xf numFmtId="170" fontId="11" fillId="3" borderId="16" xfId="22" applyNumberFormat="1" applyFont="1" applyFill="1" applyBorder="1" applyAlignment="1">
      <alignment horizontal="right"/>
    </xf>
    <xf numFmtId="170" fontId="11" fillId="3" borderId="1" xfId="22" applyNumberFormat="1" applyFont="1" applyFill="1" applyBorder="1" applyAlignment="1">
      <alignment horizontal="right"/>
    </xf>
    <xf numFmtId="170" fontId="11" fillId="3" borderId="15" xfId="22" applyNumberFormat="1" applyFont="1" applyFill="1" applyBorder="1" applyAlignment="1">
      <alignment horizontal="right"/>
    </xf>
    <xf numFmtId="172" fontId="10" fillId="3" borderId="16" xfId="0" applyNumberFormat="1" applyFont="1" applyFill="1" applyBorder="1" applyAlignment="1">
      <alignment horizontal="center"/>
    </xf>
    <xf numFmtId="172" fontId="10" fillId="3" borderId="1" xfId="0" applyNumberFormat="1" applyFont="1" applyFill="1" applyBorder="1" applyAlignment="1">
      <alignment horizontal="center"/>
    </xf>
    <xf numFmtId="172" fontId="10" fillId="3" borderId="15" xfId="0" applyNumberFormat="1" applyFont="1" applyFill="1" applyBorder="1" applyAlignment="1">
      <alignment horizontal="center"/>
    </xf>
    <xf numFmtId="0" fontId="10" fillId="0" borderId="11" xfId="0" applyFont="1" applyFill="1" applyBorder="1" applyAlignment="1">
      <alignment horizontal="center"/>
    </xf>
    <xf numFmtId="0" fontId="10" fillId="0" borderId="16" xfId="0" applyFont="1" applyFill="1" applyBorder="1" applyAlignment="1">
      <alignment horizontal="left"/>
    </xf>
    <xf numFmtId="0" fontId="10" fillId="0" borderId="1" xfId="0" applyFont="1" applyFill="1" applyBorder="1" applyAlignment="1">
      <alignment horizontal="left"/>
    </xf>
    <xf numFmtId="0" fontId="10" fillId="0" borderId="15" xfId="0" applyFont="1" applyFill="1" applyBorder="1" applyAlignment="1">
      <alignment horizontal="left"/>
    </xf>
    <xf numFmtId="165" fontId="10" fillId="0" borderId="16" xfId="22" applyFont="1" applyFill="1" applyBorder="1" applyAlignment="1">
      <alignment horizontal="right"/>
    </xf>
    <xf numFmtId="165" fontId="10" fillId="0" borderId="1" xfId="22" applyFont="1" applyFill="1" applyBorder="1" applyAlignment="1">
      <alignment horizontal="right"/>
    </xf>
    <xf numFmtId="165" fontId="10" fillId="0" borderId="15" xfId="22" applyFont="1" applyFill="1" applyBorder="1" applyAlignment="1">
      <alignment horizontal="right"/>
    </xf>
    <xf numFmtId="170" fontId="11" fillId="0" borderId="16" xfId="22" applyNumberFormat="1" applyFont="1" applyFill="1" applyBorder="1" applyAlignment="1">
      <alignment horizontal="right"/>
    </xf>
    <xf numFmtId="170" fontId="11" fillId="0" borderId="1" xfId="22" applyNumberFormat="1" applyFont="1" applyFill="1" applyBorder="1" applyAlignment="1">
      <alignment horizontal="right"/>
    </xf>
    <xf numFmtId="170" fontId="11" fillId="0" borderId="15" xfId="22" applyNumberFormat="1" applyFont="1" applyFill="1" applyBorder="1" applyAlignment="1">
      <alignment horizontal="right"/>
    </xf>
    <xf numFmtId="0" fontId="10" fillId="0" borderId="11" xfId="0" applyFont="1" applyFill="1" applyBorder="1" applyAlignment="1">
      <alignment horizontal="left"/>
    </xf>
    <xf numFmtId="0" fontId="23" fillId="0" borderId="0" xfId="0" applyFont="1" applyFill="1" applyAlignment="1">
      <alignment vertical="top" wrapText="1"/>
    </xf>
    <xf numFmtId="0" fontId="23" fillId="0" borderId="4" xfId="0" applyFont="1" applyFill="1" applyBorder="1" applyAlignment="1">
      <alignment vertical="top" wrapText="1"/>
    </xf>
    <xf numFmtId="0" fontId="10" fillId="0" borderId="11" xfId="0" applyFont="1" applyFill="1" applyBorder="1" applyAlignment="1">
      <alignment horizontal="left" wrapText="1"/>
    </xf>
    <xf numFmtId="1" fontId="10" fillId="0" borderId="15" xfId="0" applyNumberFormat="1" applyFont="1" applyFill="1" applyBorder="1" applyAlignment="1">
      <alignment horizontal="center"/>
    </xf>
    <xf numFmtId="165" fontId="11" fillId="11" borderId="16" xfId="22" applyFont="1" applyFill="1" applyBorder="1" applyAlignment="1">
      <alignment horizontal="center"/>
    </xf>
    <xf numFmtId="165" fontId="11" fillId="11" borderId="1" xfId="22" applyFont="1" applyFill="1" applyBorder="1" applyAlignment="1">
      <alignment horizontal="center"/>
    </xf>
    <xf numFmtId="165" fontId="11" fillId="11" borderId="15" xfId="22" applyFont="1" applyFill="1" applyBorder="1" applyAlignment="1">
      <alignment horizontal="center"/>
    </xf>
    <xf numFmtId="165" fontId="11" fillId="0" borderId="16" xfId="22" applyFont="1" applyFill="1" applyBorder="1" applyAlignment="1">
      <alignment horizontal="center"/>
    </xf>
    <xf numFmtId="165" fontId="11" fillId="0" borderId="1" xfId="22" applyFont="1" applyFill="1" applyBorder="1" applyAlignment="1">
      <alignment horizontal="center"/>
    </xf>
    <xf numFmtId="165" fontId="11" fillId="0" borderId="15" xfId="22" applyFont="1" applyFill="1" applyBorder="1" applyAlignment="1">
      <alignment horizontal="center"/>
    </xf>
    <xf numFmtId="165" fontId="11" fillId="8" borderId="15" xfId="22" applyFont="1" applyFill="1" applyBorder="1" applyAlignment="1">
      <alignment horizontal="center"/>
    </xf>
    <xf numFmtId="165" fontId="11" fillId="8" borderId="25" xfId="22" applyFont="1" applyFill="1" applyBorder="1" applyAlignment="1">
      <alignment horizontal="center"/>
    </xf>
    <xf numFmtId="165" fontId="11" fillId="8" borderId="4" xfId="22" applyFont="1" applyFill="1" applyBorder="1" applyAlignment="1">
      <alignment horizontal="center"/>
    </xf>
    <xf numFmtId="0" fontId="18" fillId="0" borderId="0" xfId="0" applyFont="1" applyFill="1" applyAlignment="1">
      <alignment horizontal="left" vertical="top" wrapText="1"/>
    </xf>
    <xf numFmtId="0" fontId="18" fillId="0" borderId="4" xfId="0" applyFont="1" applyFill="1" applyBorder="1" applyAlignment="1">
      <alignment horizontal="left" vertical="top" wrapText="1"/>
    </xf>
    <xf numFmtId="0" fontId="10" fillId="0" borderId="11" xfId="0" applyFont="1" applyFill="1" applyBorder="1" applyAlignment="1">
      <alignment horizontal="center" vertical="center" wrapText="1"/>
    </xf>
    <xf numFmtId="168" fontId="10" fillId="0" borderId="16" xfId="0" applyNumberFormat="1" applyFont="1" applyFill="1" applyBorder="1" applyAlignment="1">
      <alignment horizontal="center" vertical="top"/>
    </xf>
    <xf numFmtId="168" fontId="10" fillId="0" borderId="15" xfId="0" applyNumberFormat="1" applyFont="1" applyFill="1" applyBorder="1" applyAlignment="1">
      <alignment horizontal="center" vertical="top"/>
    </xf>
    <xf numFmtId="167" fontId="21" fillId="0" borderId="16" xfId="3" applyNumberFormat="1" applyFont="1" applyFill="1" applyBorder="1" applyAlignment="1">
      <alignment horizontal="right" vertical="center" wrapText="1" shrinkToFit="1"/>
    </xf>
    <xf numFmtId="167" fontId="21" fillId="0" borderId="1" xfId="3" applyNumberFormat="1" applyFont="1" applyFill="1" applyBorder="1" applyAlignment="1">
      <alignment horizontal="right" vertical="center" wrapText="1" shrinkToFit="1"/>
    </xf>
    <xf numFmtId="167" fontId="21" fillId="0" borderId="15" xfId="3" applyNumberFormat="1" applyFont="1" applyFill="1" applyBorder="1" applyAlignment="1">
      <alignment horizontal="right" vertical="center" wrapText="1" shrinkToFit="1"/>
    </xf>
    <xf numFmtId="0" fontId="10" fillId="0" borderId="16" xfId="3" applyFont="1" applyFill="1" applyBorder="1" applyAlignment="1">
      <alignment horizontal="left" vertical="center" wrapText="1" shrinkToFit="1"/>
    </xf>
    <xf numFmtId="0" fontId="10" fillId="0" borderId="1" xfId="3" applyFont="1" applyFill="1" applyBorder="1" applyAlignment="1">
      <alignment horizontal="left" vertical="center" wrapText="1" shrinkToFit="1"/>
    </xf>
    <xf numFmtId="0" fontId="10" fillId="0" borderId="15" xfId="3" applyFont="1" applyFill="1" applyBorder="1" applyAlignment="1">
      <alignment horizontal="left" vertical="center" wrapText="1" shrinkToFit="1"/>
    </xf>
    <xf numFmtId="0" fontId="10" fillId="0" borderId="11" xfId="0" applyFont="1" applyFill="1" applyBorder="1" applyAlignment="1">
      <alignment horizontal="center" vertical="top"/>
    </xf>
    <xf numFmtId="167" fontId="10" fillId="0" borderId="16" xfId="13" applyNumberFormat="1" applyFont="1" applyFill="1" applyBorder="1" applyAlignment="1">
      <alignment horizontal="right" vertical="center" wrapText="1" shrinkToFit="1"/>
    </xf>
    <xf numFmtId="167" fontId="10" fillId="0" borderId="1" xfId="13" applyNumberFormat="1" applyFont="1" applyFill="1" applyBorder="1" applyAlignment="1">
      <alignment horizontal="right" vertical="center" wrapText="1" shrinkToFit="1"/>
    </xf>
    <xf numFmtId="167" fontId="10" fillId="0" borderId="15" xfId="13" applyNumberFormat="1" applyFont="1" applyFill="1" applyBorder="1" applyAlignment="1">
      <alignment horizontal="right" vertical="center" wrapText="1" shrinkToFit="1"/>
    </xf>
    <xf numFmtId="0" fontId="21" fillId="0" borderId="16" xfId="3" applyFont="1" applyFill="1" applyBorder="1" applyAlignment="1">
      <alignment horizontal="left" vertical="center" wrapText="1" shrinkToFit="1"/>
    </xf>
    <xf numFmtId="0" fontId="21" fillId="0" borderId="1" xfId="3" applyFont="1" applyFill="1" applyBorder="1" applyAlignment="1">
      <alignment horizontal="left" vertical="center" wrapText="1" shrinkToFit="1"/>
    </xf>
    <xf numFmtId="0" fontId="21" fillId="0" borderId="15" xfId="3" applyFont="1" applyFill="1" applyBorder="1" applyAlignment="1">
      <alignment horizontal="left" vertical="center" wrapText="1" shrinkToFit="1"/>
    </xf>
    <xf numFmtId="165" fontId="11" fillId="0" borderId="16" xfId="22" applyFont="1" applyFill="1" applyBorder="1" applyAlignment="1">
      <alignment horizontal="right"/>
    </xf>
    <xf numFmtId="165" fontId="11" fillId="0" borderId="1" xfId="22" applyFont="1" applyFill="1" applyBorder="1" applyAlignment="1">
      <alignment horizontal="right"/>
    </xf>
    <xf numFmtId="165" fontId="11" fillId="0" borderId="15" xfId="22" applyFont="1" applyFill="1" applyBorder="1" applyAlignment="1">
      <alignment horizontal="right"/>
    </xf>
    <xf numFmtId="0" fontId="18" fillId="6" borderId="4" xfId="0" applyFont="1" applyFill="1" applyBorder="1" applyAlignment="1">
      <alignment horizontal="left" vertical="top" wrapText="1"/>
    </xf>
    <xf numFmtId="4" fontId="0" fillId="0" borderId="20" xfId="0" applyNumberFormat="1" applyFill="1" applyBorder="1" applyAlignment="1">
      <alignment horizontal="center"/>
    </xf>
    <xf numFmtId="0" fontId="0" fillId="0" borderId="20" xfId="0" applyFill="1" applyBorder="1" applyAlignment="1">
      <alignment horizontal="center"/>
    </xf>
    <xf numFmtId="1" fontId="10" fillId="6" borderId="16" xfId="0" applyNumberFormat="1" applyFont="1" applyFill="1" applyBorder="1" applyAlignment="1">
      <alignment horizontal="center" vertical="top"/>
    </xf>
    <xf numFmtId="1" fontId="10" fillId="6" borderId="15" xfId="0" applyNumberFormat="1" applyFont="1" applyFill="1" applyBorder="1" applyAlignment="1">
      <alignment horizontal="center" vertical="top"/>
    </xf>
    <xf numFmtId="0" fontId="10" fillId="6" borderId="20" xfId="0" applyFont="1" applyFill="1" applyBorder="1" applyAlignment="1">
      <alignment horizontal="center"/>
    </xf>
    <xf numFmtId="0" fontId="10" fillId="6" borderId="21" xfId="0" applyFont="1" applyFill="1" applyBorder="1" applyAlignment="1">
      <alignment horizontal="center"/>
    </xf>
    <xf numFmtId="0" fontId="18" fillId="0" borderId="0" xfId="0" applyFont="1" applyAlignment="1">
      <alignment horizontal="left" vertical="top" wrapText="1"/>
    </xf>
    <xf numFmtId="0" fontId="18" fillId="0" borderId="0" xfId="0" applyFont="1" applyAlignment="1">
      <alignment horizontal="left" vertical="top"/>
    </xf>
    <xf numFmtId="0" fontId="10" fillId="0" borderId="1" xfId="0" applyFont="1" applyBorder="1" applyAlignment="1">
      <alignment horizontal="center" vertical="top"/>
    </xf>
    <xf numFmtId="164" fontId="10" fillId="0" borderId="0" xfId="22" applyNumberFormat="1" applyFont="1" applyFill="1" applyBorder="1" applyAlignment="1">
      <alignment horizontal="right" vertical="center"/>
    </xf>
    <xf numFmtId="0" fontId="10" fillId="0" borderId="0" xfId="22" applyNumberFormat="1" applyFont="1" applyFill="1" applyBorder="1" applyAlignment="1">
      <alignment horizontal="right" vertical="center"/>
    </xf>
    <xf numFmtId="4" fontId="0" fillId="0" borderId="0" xfId="0" applyNumberFormat="1" applyFill="1" applyAlignment="1">
      <alignment horizontal="center"/>
    </xf>
    <xf numFmtId="0" fontId="0" fillId="0" borderId="0" xfId="0" applyFill="1" applyAlignment="1">
      <alignment horizontal="center"/>
    </xf>
    <xf numFmtId="4" fontId="0" fillId="0" borderId="11" xfId="0" applyNumberFormat="1" applyFont="1" applyFill="1" applyBorder="1" applyAlignment="1">
      <alignment horizontal="right"/>
    </xf>
    <xf numFmtId="4" fontId="10" fillId="0" borderId="16" xfId="0" applyNumberFormat="1" applyFont="1" applyFill="1" applyBorder="1" applyAlignment="1">
      <alignment horizontal="center" vertical="center"/>
    </xf>
    <xf numFmtId="4" fontId="10" fillId="0" borderId="16" xfId="0" applyNumberFormat="1" applyFont="1" applyFill="1" applyBorder="1" applyAlignment="1">
      <alignment horizontal="center" vertical="top"/>
    </xf>
    <xf numFmtId="0" fontId="37" fillId="9" borderId="4" xfId="45" applyFont="1" applyFill="1" applyBorder="1" applyAlignment="1">
      <alignment horizontal="center" vertical="center"/>
    </xf>
    <xf numFmtId="0" fontId="20" fillId="0" borderId="0" xfId="3" applyFont="1" applyAlignment="1">
      <alignment horizontal="center" wrapText="1"/>
    </xf>
    <xf numFmtId="0" fontId="19" fillId="0" borderId="11" xfId="3" applyFont="1" applyBorder="1" applyAlignment="1">
      <alignment horizontal="center" vertical="center" wrapText="1"/>
    </xf>
    <xf numFmtId="0" fontId="19" fillId="0" borderId="27" xfId="3" applyFont="1" applyBorder="1" applyAlignment="1">
      <alignment horizontal="center" vertical="center" wrapText="1"/>
    </xf>
    <xf numFmtId="0" fontId="19" fillId="0" borderId="34" xfId="3" applyFont="1" applyBorder="1" applyAlignment="1">
      <alignment horizontal="center" vertical="center" wrapText="1"/>
    </xf>
    <xf numFmtId="4" fontId="19" fillId="0" borderId="27" xfId="3" applyNumberFormat="1" applyFont="1" applyBorder="1" applyAlignment="1">
      <alignment horizontal="center" vertical="center" wrapText="1"/>
    </xf>
    <xf numFmtId="4" fontId="19" fillId="0" borderId="55" xfId="3" applyNumberFormat="1" applyFont="1" applyBorder="1" applyAlignment="1">
      <alignment horizontal="center" vertical="center" wrapText="1"/>
    </xf>
    <xf numFmtId="4" fontId="19" fillId="0" borderId="34" xfId="3" applyNumberFormat="1" applyFont="1" applyBorder="1" applyAlignment="1">
      <alignment horizontal="center" vertical="center" wrapText="1"/>
    </xf>
  </cellXfs>
  <cellStyles count="48">
    <cellStyle name="Обычный" xfId="0" builtinId="0"/>
    <cellStyle name="Обычный 11" xfId="36" xr:uid="{00000000-0005-0000-0000-000001000000}"/>
    <cellStyle name="Обычный 12" xfId="37" xr:uid="{00000000-0005-0000-0000-000002000000}"/>
    <cellStyle name="Обычный 14" xfId="2" xr:uid="{00000000-0005-0000-0000-000003000000}"/>
    <cellStyle name="Обычный 14 2" xfId="34" xr:uid="{00000000-0005-0000-0000-000004000000}"/>
    <cellStyle name="Обычный 2" xfId="3" xr:uid="{00000000-0005-0000-0000-000005000000}"/>
    <cellStyle name="Обычный 2 2" xfId="9" xr:uid="{00000000-0005-0000-0000-000006000000}"/>
    <cellStyle name="Обычный 2 3" xfId="41" xr:uid="{00000000-0005-0000-0000-000007000000}"/>
    <cellStyle name="Обычный 3 2" xfId="15" xr:uid="{00000000-0005-0000-0000-000008000000}"/>
    <cellStyle name="Обычный 4" xfId="26" xr:uid="{00000000-0005-0000-0000-000009000000}"/>
    <cellStyle name="Обычный 4 2" xfId="42" xr:uid="{00000000-0005-0000-0000-00000A000000}"/>
    <cellStyle name="Обычный 6" xfId="8" xr:uid="{00000000-0005-0000-0000-00000B000000}"/>
    <cellStyle name="Обычный 6 2" xfId="10" xr:uid="{00000000-0005-0000-0000-00000C000000}"/>
    <cellStyle name="Обычный 6 2 2" xfId="29" xr:uid="{00000000-0005-0000-0000-00000D000000}"/>
    <cellStyle name="Обычный 6 3" xfId="28" xr:uid="{00000000-0005-0000-0000-00000E000000}"/>
    <cellStyle name="Обычный 6 5" xfId="4" xr:uid="{00000000-0005-0000-0000-00000F000000}"/>
    <cellStyle name="Обычный 7" xfId="38" xr:uid="{00000000-0005-0000-0000-000010000000}"/>
    <cellStyle name="Обычный 8" xfId="11" xr:uid="{00000000-0005-0000-0000-000011000000}"/>
    <cellStyle name="Обычный 8 2" xfId="14" xr:uid="{00000000-0005-0000-0000-000012000000}"/>
    <cellStyle name="Обычный 8 2 2" xfId="24" xr:uid="{00000000-0005-0000-0000-000013000000}"/>
    <cellStyle name="Обычный 8 3" xfId="23" xr:uid="{00000000-0005-0000-0000-000014000000}"/>
    <cellStyle name="Обычный 8 4" xfId="45" xr:uid="{00000000-0005-0000-0000-000015000000}"/>
    <cellStyle name="Обычный 9 2" xfId="20" xr:uid="{00000000-0005-0000-0000-000016000000}"/>
    <cellStyle name="Обычный 9 2 2" xfId="5" xr:uid="{00000000-0005-0000-0000-000017000000}"/>
    <cellStyle name="Обычный 9 2 3" xfId="43" xr:uid="{00000000-0005-0000-0000-000018000000}"/>
    <cellStyle name="Обычный 9 2 4" xfId="46" xr:uid="{00000000-0005-0000-0000-000019000000}"/>
    <cellStyle name="Обычный 9 3" xfId="32" xr:uid="{00000000-0005-0000-0000-00001A000000}"/>
    <cellStyle name="Обычный 9 4" xfId="18" xr:uid="{00000000-0005-0000-0000-00001B000000}"/>
    <cellStyle name="Обычный 9 5" xfId="7" xr:uid="{00000000-0005-0000-0000-00001C000000}"/>
    <cellStyle name="Финансовый" xfId="1" builtinId="3"/>
    <cellStyle name="Финансовый 2" xfId="13" xr:uid="{00000000-0005-0000-0000-00001E000000}"/>
    <cellStyle name="Финансовый 2 2" xfId="30" xr:uid="{00000000-0005-0000-0000-00001F000000}"/>
    <cellStyle name="Финансовый 2 3" xfId="22" xr:uid="{00000000-0005-0000-0000-000020000000}"/>
    <cellStyle name="Финансовый 2 7" xfId="35" xr:uid="{00000000-0005-0000-0000-000021000000}"/>
    <cellStyle name="Финансовый 4" xfId="27" xr:uid="{00000000-0005-0000-0000-000022000000}"/>
    <cellStyle name="Финансовый 4 2" xfId="40" xr:uid="{00000000-0005-0000-0000-000023000000}"/>
    <cellStyle name="Финансовый 5 2" xfId="31" xr:uid="{00000000-0005-0000-0000-000024000000}"/>
    <cellStyle name="Финансовый 5 2 3" xfId="17" xr:uid="{00000000-0005-0000-0000-000025000000}"/>
    <cellStyle name="Финансовый 6" xfId="39" xr:uid="{00000000-0005-0000-0000-000026000000}"/>
    <cellStyle name="Финансовый 7" xfId="12" xr:uid="{00000000-0005-0000-0000-000027000000}"/>
    <cellStyle name="Финансовый 7 2" xfId="25" xr:uid="{00000000-0005-0000-0000-000028000000}"/>
    <cellStyle name="Финансовый 7 3" xfId="16" xr:uid="{00000000-0005-0000-0000-000029000000}"/>
    <cellStyle name="Финансовый 8 2" xfId="21" xr:uid="{00000000-0005-0000-0000-00002A000000}"/>
    <cellStyle name="Финансовый 8 2 2" xfId="44" xr:uid="{00000000-0005-0000-0000-00002B000000}"/>
    <cellStyle name="Финансовый 8 2 3" xfId="47" xr:uid="{00000000-0005-0000-0000-00002C000000}"/>
    <cellStyle name="Финансовый 8 3" xfId="33" xr:uid="{00000000-0005-0000-0000-00002D000000}"/>
    <cellStyle name="Финансовый 8 4" xfId="6" xr:uid="{00000000-0005-0000-0000-00002E000000}"/>
    <cellStyle name="Финансовый 9 3" xfId="19" xr:uid="{00000000-0005-0000-0000-00002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041;&#1102;&#1076;&#1078;&#1077;&#1090;%20&#1076;&#1089;%20&#1053;-&#1053;&#1086;&#1089;%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расчет поступ род платы"/>
      <sheetName val="ИТОГО"/>
      <sheetName val="Субсидия на госзадание"/>
      <sheetName val="вознаграждение в группе"/>
      <sheetName val="Оплата труда  "/>
      <sheetName val="проект штатного расписания"/>
      <sheetName val="заочная учёба 214-501"/>
      <sheetName val="Связь 221"/>
      <sheetName val="транспорт услуги 222-500"/>
      <sheetName val="аренда 224"/>
      <sheetName val="Пож сигнализ 225-055"/>
      <sheetName val="Техобслуживание 225-770"/>
      <sheetName val=" услуги по содерж имущ 225-770"/>
      <sheetName val="Текущий ремонт 225-912"/>
      <sheetName val="прочие услуги 226-046"/>
      <sheetName val="медосмотры 226-046"/>
      <sheetName val="Курсы 226-049"/>
      <sheetName val="Командировочные расходы "/>
      <sheetName val="Основ средства 310-914"/>
      <sheetName val="медикаменты 341-510"/>
      <sheetName val="Продукты пит детсады 342-530"/>
      <sheetName val="ГСМ 343-540"/>
      <sheetName val="Строит мат-лы 344-550"/>
      <sheetName val="мягкий инв 345-520"/>
      <sheetName val="прочие мат запасы 346-550"/>
      <sheetName val="сувениры 349-845"/>
      <sheetName val="земельный налог"/>
      <sheetName val="налог на имущество"/>
      <sheetName val="ИНЫЕ СУБСИДИИ"/>
      <sheetName val="льготный проезд 214-831"/>
      <sheetName val="Кап.ремонт"/>
      <sheetName val="антирерор"/>
      <sheetName val="Комм расходы 22"/>
      <sheetName val="Комм расходы 23"/>
      <sheetName val="Комм расходы 24"/>
      <sheetName val="Выплаты специалистам на селе"/>
      <sheetName val="выход пособие"/>
    </sheetNames>
    <sheetDataSet>
      <sheetData sheetId="0"/>
      <sheetData sheetId="1"/>
      <sheetData sheetId="2"/>
      <sheetData sheetId="3">
        <row r="6">
          <cell r="W6">
            <v>374400</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48"/>
  </sheetPr>
  <dimension ref="A1:ET292"/>
  <sheetViews>
    <sheetView tabSelected="1" view="pageBreakPreview" zoomScale="120" zoomScaleNormal="85" zoomScaleSheetLayoutView="120" workbookViewId="0"/>
  </sheetViews>
  <sheetFormatPr defaultColWidth="1.42578125" defaultRowHeight="12.75" x14ac:dyDescent="0.2"/>
  <cols>
    <col min="1" max="80" width="1.42578125" style="2"/>
    <col min="81" max="81" width="1.42578125" style="2" customWidth="1"/>
    <col min="82" max="86" width="1.42578125" style="2"/>
    <col min="87" max="87" width="5.42578125" style="2" customWidth="1"/>
    <col min="88" max="94" width="1.42578125" style="2"/>
    <col min="95" max="95" width="5.5703125" style="2" customWidth="1"/>
    <col min="96" max="102" width="1.42578125" style="2"/>
    <col min="103" max="103" width="4.85546875" style="2" customWidth="1"/>
    <col min="104" max="111" width="1.42578125" style="2"/>
    <col min="112" max="112" width="7" style="2" bestFit="1" customWidth="1"/>
    <col min="113" max="16384" width="1.42578125" style="2"/>
  </cols>
  <sheetData>
    <row r="1" spans="1:111" x14ac:dyDescent="0.2">
      <c r="CC1" s="834" t="s">
        <v>43</v>
      </c>
      <c r="CD1" s="834"/>
      <c r="CE1" s="834"/>
      <c r="CF1" s="834"/>
      <c r="CG1" s="834"/>
      <c r="CH1" s="834"/>
      <c r="CI1" s="834"/>
      <c r="CJ1" s="834"/>
      <c r="CK1" s="834"/>
      <c r="CL1" s="834"/>
      <c r="CM1" s="834"/>
      <c r="CN1" s="834"/>
      <c r="CO1" s="834"/>
      <c r="CP1" s="834"/>
      <c r="CQ1" s="834"/>
      <c r="CR1" s="834"/>
      <c r="CS1" s="834"/>
      <c r="CT1" s="834"/>
      <c r="CU1" s="834"/>
      <c r="CV1" s="834"/>
      <c r="CW1" s="834"/>
      <c r="CX1" s="834"/>
      <c r="CY1" s="834"/>
      <c r="CZ1" s="834"/>
      <c r="DA1" s="834"/>
      <c r="DB1" s="834"/>
      <c r="DC1" s="834"/>
      <c r="DD1" s="834"/>
      <c r="DE1" s="834"/>
      <c r="DF1" s="834"/>
      <c r="DG1" s="834"/>
    </row>
    <row r="2" spans="1:111" ht="15" customHeight="1" x14ac:dyDescent="0.2">
      <c r="CC2" s="835" t="s">
        <v>939</v>
      </c>
      <c r="CD2" s="835"/>
      <c r="CE2" s="835"/>
      <c r="CF2" s="835"/>
      <c r="CG2" s="835"/>
      <c r="CH2" s="835"/>
      <c r="CI2" s="835"/>
      <c r="CJ2" s="835"/>
      <c r="CK2" s="835"/>
      <c r="CL2" s="835"/>
      <c r="CM2" s="835"/>
      <c r="CN2" s="835"/>
      <c r="CO2" s="835"/>
      <c r="CP2" s="835"/>
      <c r="CQ2" s="835"/>
      <c r="CR2" s="835"/>
      <c r="CS2" s="835"/>
      <c r="CT2" s="835"/>
      <c r="CU2" s="835"/>
      <c r="CV2" s="835"/>
      <c r="CW2" s="835"/>
      <c r="CX2" s="835"/>
      <c r="CY2" s="835"/>
      <c r="CZ2" s="835"/>
      <c r="DA2" s="835"/>
      <c r="DB2" s="835"/>
      <c r="DC2" s="835"/>
      <c r="DD2" s="835"/>
      <c r="DE2" s="835"/>
      <c r="DF2" s="835"/>
      <c r="DG2" s="835"/>
    </row>
    <row r="3" spans="1:111" s="10" customFormat="1" ht="10.5" x14ac:dyDescent="0.2">
      <c r="BJ3" s="35"/>
      <c r="BK3" s="35"/>
      <c r="BL3" s="35"/>
      <c r="BM3" s="35"/>
      <c r="BN3" s="35"/>
      <c r="BO3" s="35"/>
      <c r="BP3" s="35"/>
      <c r="BQ3" s="35"/>
      <c r="BR3" s="35"/>
      <c r="BS3" s="35"/>
      <c r="BT3" s="35"/>
      <c r="BU3" s="35"/>
      <c r="CC3" s="836" t="s">
        <v>44</v>
      </c>
      <c r="CD3" s="836"/>
      <c r="CE3" s="836"/>
      <c r="CF3" s="836"/>
      <c r="CG3" s="836"/>
      <c r="CH3" s="836"/>
      <c r="CI3" s="836"/>
      <c r="CJ3" s="836"/>
      <c r="CK3" s="836"/>
      <c r="CL3" s="836"/>
      <c r="CM3" s="836"/>
      <c r="CN3" s="836"/>
      <c r="CO3" s="836"/>
      <c r="CP3" s="836"/>
      <c r="CQ3" s="836"/>
      <c r="CR3" s="836"/>
      <c r="CS3" s="836"/>
      <c r="CT3" s="836"/>
      <c r="CU3" s="836"/>
      <c r="CV3" s="836"/>
      <c r="CW3" s="836"/>
      <c r="CX3" s="836"/>
      <c r="CY3" s="836"/>
      <c r="CZ3" s="836"/>
      <c r="DA3" s="836"/>
      <c r="DB3" s="836"/>
      <c r="DC3" s="836"/>
      <c r="DD3" s="836"/>
      <c r="DE3" s="836"/>
      <c r="DF3" s="836"/>
      <c r="DG3" s="836"/>
    </row>
    <row r="4" spans="1:111" ht="15" customHeight="1" x14ac:dyDescent="0.2">
      <c r="CC4" s="835" t="s">
        <v>1026</v>
      </c>
      <c r="CD4" s="835"/>
      <c r="CE4" s="835"/>
      <c r="CF4" s="835"/>
      <c r="CG4" s="835"/>
      <c r="CH4" s="835"/>
      <c r="CI4" s="835"/>
      <c r="CJ4" s="835"/>
      <c r="CK4" s="835"/>
      <c r="CL4" s="835"/>
      <c r="CM4" s="835"/>
      <c r="CN4" s="835"/>
      <c r="CO4" s="835"/>
      <c r="CP4" s="835"/>
      <c r="CQ4" s="835"/>
      <c r="CR4" s="835"/>
      <c r="CS4" s="835"/>
      <c r="CT4" s="835"/>
      <c r="CU4" s="835"/>
      <c r="CV4" s="835"/>
      <c r="CW4" s="835"/>
      <c r="CX4" s="835"/>
      <c r="CY4" s="835"/>
      <c r="CZ4" s="835"/>
      <c r="DA4" s="835"/>
      <c r="DB4" s="835"/>
      <c r="DC4" s="835"/>
      <c r="DD4" s="835"/>
      <c r="DE4" s="835"/>
      <c r="DF4" s="835"/>
      <c r="DG4" s="835"/>
    </row>
    <row r="5" spans="1:111" s="10" customFormat="1" ht="10.5" x14ac:dyDescent="0.2">
      <c r="BJ5" s="35"/>
      <c r="BK5" s="35"/>
      <c r="BL5" s="35"/>
      <c r="BM5" s="35"/>
      <c r="BN5" s="35"/>
      <c r="BO5" s="35"/>
      <c r="BP5" s="35"/>
      <c r="BQ5" s="35"/>
      <c r="BR5" s="35"/>
      <c r="BS5" s="35"/>
      <c r="BT5" s="35"/>
      <c r="BU5" s="35"/>
      <c r="CC5" s="836" t="s">
        <v>45</v>
      </c>
      <c r="CD5" s="836"/>
      <c r="CE5" s="836"/>
      <c r="CF5" s="836"/>
      <c r="CG5" s="836"/>
      <c r="CH5" s="836"/>
      <c r="CI5" s="836"/>
      <c r="CJ5" s="836"/>
      <c r="CK5" s="836"/>
      <c r="CL5" s="836"/>
      <c r="CM5" s="836"/>
      <c r="CN5" s="836"/>
      <c r="CO5" s="836"/>
      <c r="CP5" s="836"/>
      <c r="CQ5" s="836"/>
      <c r="CR5" s="836"/>
      <c r="CS5" s="836"/>
      <c r="CT5" s="836"/>
      <c r="CU5" s="836"/>
      <c r="CV5" s="836"/>
      <c r="CW5" s="836"/>
      <c r="CX5" s="836"/>
      <c r="CY5" s="836"/>
      <c r="CZ5" s="836"/>
      <c r="DA5" s="836"/>
      <c r="DB5" s="836"/>
      <c r="DC5" s="836"/>
      <c r="DD5" s="836"/>
      <c r="DE5" s="836"/>
      <c r="DF5" s="836"/>
      <c r="DG5" s="836"/>
    </row>
    <row r="6" spans="1:111" ht="15" customHeight="1" x14ac:dyDescent="0.2">
      <c r="CC6" s="835"/>
      <c r="CD6" s="835"/>
      <c r="CE6" s="835"/>
      <c r="CF6" s="835"/>
      <c r="CG6" s="835"/>
      <c r="CH6" s="835"/>
      <c r="CI6" s="835"/>
      <c r="CJ6" s="835"/>
      <c r="CK6" s="835"/>
      <c r="CL6" s="835"/>
      <c r="CM6" s="835"/>
      <c r="CN6" s="9"/>
      <c r="CO6" s="835" t="s">
        <v>1027</v>
      </c>
      <c r="CP6" s="835"/>
      <c r="CQ6" s="835"/>
      <c r="CR6" s="835"/>
      <c r="CS6" s="835"/>
      <c r="CT6" s="835"/>
      <c r="CU6" s="835"/>
      <c r="CV6" s="835"/>
      <c r="CW6" s="835"/>
      <c r="CX6" s="835"/>
      <c r="CY6" s="835"/>
      <c r="CZ6" s="835"/>
      <c r="DA6" s="835"/>
      <c r="DB6" s="835"/>
      <c r="DC6" s="835"/>
      <c r="DD6" s="835"/>
      <c r="DE6" s="835"/>
      <c r="DF6" s="835"/>
      <c r="DG6" s="835"/>
    </row>
    <row r="7" spans="1:111" s="10" customFormat="1" ht="10.5" x14ac:dyDescent="0.2">
      <c r="BJ7" s="35"/>
      <c r="BK7" s="35"/>
      <c r="BL7" s="35"/>
      <c r="BM7" s="35"/>
      <c r="BN7" s="35"/>
      <c r="BO7" s="35"/>
      <c r="BP7" s="35"/>
      <c r="BQ7" s="35"/>
      <c r="BR7" s="35"/>
      <c r="BS7" s="35"/>
      <c r="BT7" s="35"/>
      <c r="BU7" s="35"/>
      <c r="CC7" s="837" t="s">
        <v>10</v>
      </c>
      <c r="CD7" s="837"/>
      <c r="CE7" s="837"/>
      <c r="CF7" s="837"/>
      <c r="CG7" s="837"/>
      <c r="CH7" s="837"/>
      <c r="CI7" s="837"/>
      <c r="CJ7" s="837"/>
      <c r="CK7" s="837"/>
      <c r="CL7" s="837"/>
      <c r="CM7" s="837"/>
      <c r="CO7" s="837" t="s">
        <v>11</v>
      </c>
      <c r="CP7" s="837"/>
      <c r="CQ7" s="837"/>
      <c r="CR7" s="837"/>
      <c r="CS7" s="837"/>
      <c r="CT7" s="837"/>
      <c r="CU7" s="837"/>
      <c r="CV7" s="837"/>
      <c r="CW7" s="837"/>
      <c r="CX7" s="837"/>
      <c r="CY7" s="837"/>
      <c r="CZ7" s="837"/>
      <c r="DA7" s="837"/>
      <c r="DB7" s="837"/>
      <c r="DC7" s="837"/>
      <c r="DD7" s="837"/>
      <c r="DE7" s="837"/>
      <c r="DF7" s="837"/>
      <c r="DG7" s="837"/>
    </row>
    <row r="8" spans="1:111" ht="15" customHeight="1" x14ac:dyDescent="0.2">
      <c r="CC8" s="3" t="s">
        <v>9</v>
      </c>
      <c r="CD8" s="818"/>
      <c r="CE8" s="818"/>
      <c r="CF8" s="818"/>
      <c r="CG8" s="2" t="s">
        <v>5</v>
      </c>
      <c r="CI8" s="818"/>
      <c r="CJ8" s="818"/>
      <c r="CK8" s="818"/>
      <c r="CL8" s="818"/>
      <c r="CM8" s="818"/>
      <c r="CN8" s="818"/>
      <c r="CO8" s="818"/>
      <c r="CP8" s="818"/>
      <c r="CQ8" s="818"/>
      <c r="CR8" s="818"/>
      <c r="CS8" s="818"/>
      <c r="CT8" s="819">
        <v>20</v>
      </c>
      <c r="CU8" s="819"/>
      <c r="CV8" s="820"/>
      <c r="CW8" s="820"/>
      <c r="CX8" s="820"/>
      <c r="CY8" s="2" t="s">
        <v>6</v>
      </c>
    </row>
    <row r="9" spans="1:111" ht="8.1" customHeight="1" x14ac:dyDescent="0.2"/>
    <row r="10" spans="1:111" s="5" customFormat="1" ht="15.75" customHeight="1" x14ac:dyDescent="0.25">
      <c r="A10" s="4"/>
      <c r="B10" s="4"/>
      <c r="C10" s="4"/>
      <c r="D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E10" s="4"/>
      <c r="BF10" s="4"/>
      <c r="BG10" s="4"/>
      <c r="BH10" s="4"/>
      <c r="BI10" s="4"/>
      <c r="BJ10" s="4"/>
      <c r="BK10" s="4"/>
      <c r="BL10" s="4"/>
      <c r="BM10" s="4"/>
      <c r="BN10" s="4"/>
      <c r="BO10" s="4"/>
      <c r="BP10" s="4"/>
      <c r="BQ10" s="4"/>
      <c r="BR10" s="4"/>
      <c r="BS10" s="4"/>
      <c r="BT10" s="4"/>
      <c r="BU10" s="4"/>
      <c r="BV10" s="4"/>
      <c r="BW10" s="4"/>
      <c r="BX10" s="4"/>
      <c r="BY10" s="4"/>
      <c r="BZ10" s="6" t="s">
        <v>15</v>
      </c>
      <c r="CA10" s="810" t="s">
        <v>474</v>
      </c>
      <c r="CB10" s="810"/>
      <c r="CC10" s="810"/>
      <c r="CD10" s="5" t="s">
        <v>16</v>
      </c>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row>
    <row r="11" spans="1:111" s="5" customFormat="1" ht="15.75" x14ac:dyDescent="0.25">
      <c r="A11" s="7"/>
      <c r="B11" s="7"/>
      <c r="C11" s="7"/>
      <c r="D11" s="7"/>
      <c r="E11" s="7"/>
      <c r="F11" s="7"/>
      <c r="G11" s="7"/>
      <c r="H11" s="7"/>
      <c r="I11" s="7"/>
      <c r="J11" s="7"/>
      <c r="K11" s="7"/>
      <c r="L11" s="7"/>
      <c r="M11" s="7"/>
      <c r="N11" s="7"/>
      <c r="O11" s="7"/>
      <c r="P11" s="7"/>
      <c r="Q11" s="7"/>
      <c r="R11" s="7"/>
      <c r="S11" s="7"/>
      <c r="T11" s="7"/>
      <c r="U11" s="7"/>
      <c r="V11" s="7"/>
      <c r="W11" s="7"/>
      <c r="X11" s="7"/>
      <c r="Y11" s="7"/>
      <c r="Z11" s="7"/>
      <c r="AA11" s="7"/>
      <c r="AB11" s="7"/>
      <c r="AI11" s="6"/>
      <c r="AS11" s="6" t="s">
        <v>18</v>
      </c>
      <c r="AT11" s="810" t="s">
        <v>474</v>
      </c>
      <c r="AU11" s="810"/>
      <c r="AV11" s="810"/>
      <c r="BD11" s="8"/>
      <c r="BN11" s="8" t="s">
        <v>269</v>
      </c>
      <c r="BO11" s="810" t="s">
        <v>475</v>
      </c>
      <c r="BP11" s="810"/>
      <c r="BQ11" s="810"/>
      <c r="BS11" s="5" t="s">
        <v>17</v>
      </c>
      <c r="BW11" s="810" t="s">
        <v>476</v>
      </c>
      <c r="BX11" s="810"/>
      <c r="BY11" s="810"/>
      <c r="BZ11" s="5" t="s">
        <v>321</v>
      </c>
      <c r="CF11" s="7"/>
      <c r="CG11" s="7"/>
      <c r="CH11" s="7"/>
      <c r="CI11" s="7"/>
      <c r="CJ11" s="7"/>
      <c r="CK11" s="7"/>
      <c r="CL11" s="7"/>
      <c r="CM11" s="7"/>
      <c r="CN11" s="7"/>
      <c r="CO11" s="7"/>
      <c r="CP11" s="7"/>
      <c r="CQ11" s="7"/>
      <c r="CR11" s="7"/>
      <c r="CS11" s="7"/>
      <c r="CT11" s="838" t="s">
        <v>0</v>
      </c>
      <c r="CU11" s="839"/>
      <c r="CV11" s="839"/>
      <c r="CW11" s="839"/>
      <c r="CX11" s="839"/>
      <c r="CY11" s="839"/>
      <c r="CZ11" s="839"/>
      <c r="DA11" s="839"/>
      <c r="DB11" s="839"/>
      <c r="DC11" s="839"/>
      <c r="DD11" s="839"/>
      <c r="DE11" s="839"/>
      <c r="DF11" s="839"/>
      <c r="DG11" s="840"/>
    </row>
    <row r="12" spans="1:111" ht="9.9499999999999993" customHeight="1" thickBot="1" x14ac:dyDescent="0.25">
      <c r="CT12" s="841"/>
      <c r="CU12" s="842"/>
      <c r="CV12" s="842"/>
      <c r="CW12" s="842"/>
      <c r="CX12" s="842"/>
      <c r="CY12" s="842"/>
      <c r="CZ12" s="842"/>
      <c r="DA12" s="842"/>
      <c r="DB12" s="842"/>
      <c r="DC12" s="842"/>
      <c r="DD12" s="842"/>
      <c r="DE12" s="842"/>
      <c r="DF12" s="842"/>
      <c r="DG12" s="843"/>
    </row>
    <row r="13" spans="1:111" ht="15" customHeight="1" x14ac:dyDescent="0.2">
      <c r="AM13" s="3" t="s">
        <v>4</v>
      </c>
      <c r="AN13" s="818" t="s">
        <v>509</v>
      </c>
      <c r="AO13" s="818"/>
      <c r="AP13" s="818"/>
      <c r="AQ13" s="2" t="s">
        <v>5</v>
      </c>
      <c r="AS13" s="818" t="s">
        <v>483</v>
      </c>
      <c r="AT13" s="818"/>
      <c r="AU13" s="818"/>
      <c r="AV13" s="818"/>
      <c r="AW13" s="818"/>
      <c r="AX13" s="818"/>
      <c r="AY13" s="818"/>
      <c r="AZ13" s="818"/>
      <c r="BA13" s="818"/>
      <c r="BB13" s="818"/>
      <c r="BC13" s="818"/>
      <c r="BD13" s="819">
        <v>20</v>
      </c>
      <c r="BE13" s="819"/>
      <c r="BF13" s="820" t="s">
        <v>474</v>
      </c>
      <c r="BG13" s="820"/>
      <c r="BH13" s="820"/>
      <c r="BI13" s="2" t="s">
        <v>322</v>
      </c>
      <c r="CR13" s="3" t="s">
        <v>3</v>
      </c>
      <c r="CT13" s="822" t="s">
        <v>510</v>
      </c>
      <c r="CU13" s="823"/>
      <c r="CV13" s="823"/>
      <c r="CW13" s="823"/>
      <c r="CX13" s="823"/>
      <c r="CY13" s="823"/>
      <c r="CZ13" s="823"/>
      <c r="DA13" s="823"/>
      <c r="DB13" s="823"/>
      <c r="DC13" s="823"/>
      <c r="DD13" s="823"/>
      <c r="DE13" s="823"/>
      <c r="DF13" s="823"/>
      <c r="DG13" s="824"/>
    </row>
    <row r="14" spans="1:111" ht="15" customHeight="1" x14ac:dyDescent="0.2">
      <c r="A14" s="2" t="s">
        <v>19</v>
      </c>
      <c r="CR14" s="3" t="s">
        <v>2</v>
      </c>
      <c r="CT14" s="825"/>
      <c r="CU14" s="826"/>
      <c r="CV14" s="826"/>
      <c r="CW14" s="826"/>
      <c r="CX14" s="826"/>
      <c r="CY14" s="826"/>
      <c r="CZ14" s="826"/>
      <c r="DA14" s="826"/>
      <c r="DB14" s="826"/>
      <c r="DC14" s="826"/>
      <c r="DD14" s="826"/>
      <c r="DE14" s="826"/>
      <c r="DF14" s="826"/>
      <c r="DG14" s="827"/>
    </row>
    <row r="15" spans="1:111" ht="15" customHeight="1" x14ac:dyDescent="0.2">
      <c r="A15" s="2" t="s">
        <v>20</v>
      </c>
      <c r="U15" s="828" t="s">
        <v>511</v>
      </c>
      <c r="V15" s="828"/>
      <c r="W15" s="828"/>
      <c r="X15" s="828"/>
      <c r="Y15" s="828"/>
      <c r="Z15" s="828"/>
      <c r="AA15" s="828"/>
      <c r="AB15" s="828"/>
      <c r="AC15" s="828"/>
      <c r="AD15" s="828"/>
      <c r="AE15" s="828"/>
      <c r="AF15" s="828"/>
      <c r="AG15" s="828"/>
      <c r="AH15" s="828"/>
      <c r="AI15" s="828"/>
      <c r="AJ15" s="828"/>
      <c r="AK15" s="828"/>
      <c r="AL15" s="828"/>
      <c r="AM15" s="828"/>
      <c r="AN15" s="828"/>
      <c r="AO15" s="828"/>
      <c r="AP15" s="828"/>
      <c r="AQ15" s="828"/>
      <c r="AR15" s="828"/>
      <c r="AS15" s="828"/>
      <c r="AT15" s="828"/>
      <c r="AU15" s="828"/>
      <c r="AV15" s="828"/>
      <c r="AW15" s="828"/>
      <c r="AX15" s="828"/>
      <c r="AY15" s="828"/>
      <c r="AZ15" s="828"/>
      <c r="BA15" s="828"/>
      <c r="BB15" s="828"/>
      <c r="BC15" s="828"/>
      <c r="BD15" s="828"/>
      <c r="BE15" s="828"/>
      <c r="BF15" s="828"/>
      <c r="BG15" s="828"/>
      <c r="BH15" s="828"/>
      <c r="BI15" s="828"/>
      <c r="BJ15" s="828"/>
      <c r="BK15" s="828"/>
      <c r="BL15" s="828"/>
      <c r="BM15" s="828"/>
      <c r="BN15" s="828"/>
      <c r="BO15" s="828"/>
      <c r="BP15" s="828"/>
      <c r="BQ15" s="828"/>
      <c r="BR15" s="828"/>
      <c r="BS15" s="828"/>
      <c r="BT15" s="828"/>
      <c r="BU15" s="828"/>
      <c r="BV15" s="828"/>
      <c r="BW15" s="828"/>
      <c r="BX15" s="828"/>
      <c r="BY15" s="828"/>
      <c r="BZ15" s="828"/>
      <c r="CA15" s="828"/>
      <c r="CB15" s="828"/>
      <c r="CC15" s="828"/>
      <c r="CD15" s="828"/>
      <c r="CE15" s="828"/>
      <c r="CR15" s="3" t="s">
        <v>21</v>
      </c>
      <c r="CT15" s="825" t="s">
        <v>871</v>
      </c>
      <c r="CU15" s="826"/>
      <c r="CV15" s="826"/>
      <c r="CW15" s="826"/>
      <c r="CX15" s="826"/>
      <c r="CY15" s="826"/>
      <c r="CZ15" s="826"/>
      <c r="DA15" s="826"/>
      <c r="DB15" s="826"/>
      <c r="DC15" s="826"/>
      <c r="DD15" s="826"/>
      <c r="DE15" s="826"/>
      <c r="DF15" s="826"/>
      <c r="DG15" s="827"/>
    </row>
    <row r="16" spans="1:111" ht="15" customHeight="1" x14ac:dyDescent="0.2">
      <c r="AH16" s="9"/>
      <c r="AI16" s="9"/>
      <c r="AJ16" s="9"/>
      <c r="AK16" s="9"/>
      <c r="AL16" s="9"/>
      <c r="AM16" s="9"/>
      <c r="AN16" s="9"/>
      <c r="AO16" s="9"/>
      <c r="AP16" s="9"/>
      <c r="AQ16" s="9"/>
      <c r="AR16" s="9"/>
      <c r="AS16" s="9"/>
      <c r="AT16" s="9"/>
      <c r="AU16" s="9"/>
      <c r="AV16" s="9"/>
      <c r="AW16" s="9"/>
      <c r="AX16" s="9"/>
      <c r="AY16" s="9"/>
      <c r="AZ16" s="9"/>
      <c r="BA16" s="9"/>
      <c r="BB16" s="9"/>
      <c r="BC16" s="9"/>
      <c r="BD16" s="9"/>
      <c r="BE16" s="9"/>
      <c r="BF16" s="9"/>
      <c r="BG16" s="9"/>
      <c r="BH16" s="9"/>
      <c r="BI16" s="9"/>
      <c r="BJ16" s="9"/>
      <c r="BK16" s="9"/>
      <c r="BL16" s="9"/>
      <c r="BM16" s="9"/>
      <c r="BN16" s="9"/>
      <c r="BO16" s="9"/>
      <c r="BP16" s="9"/>
      <c r="BQ16" s="9"/>
      <c r="BR16" s="9"/>
      <c r="BS16" s="9"/>
      <c r="BT16" s="9"/>
      <c r="BU16" s="9"/>
      <c r="BV16" s="9"/>
      <c r="BW16" s="9"/>
      <c r="BX16" s="9"/>
      <c r="BY16" s="9"/>
      <c r="BZ16" s="9"/>
      <c r="CA16" s="9"/>
      <c r="CB16" s="9"/>
      <c r="CC16" s="9"/>
      <c r="CD16" s="9"/>
      <c r="CE16" s="9"/>
      <c r="CR16" s="3" t="s">
        <v>2</v>
      </c>
      <c r="CT16" s="825"/>
      <c r="CU16" s="826"/>
      <c r="CV16" s="826"/>
      <c r="CW16" s="826"/>
      <c r="CX16" s="826"/>
      <c r="CY16" s="826"/>
      <c r="CZ16" s="826"/>
      <c r="DA16" s="826"/>
      <c r="DB16" s="826"/>
      <c r="DC16" s="826"/>
      <c r="DD16" s="826"/>
      <c r="DE16" s="826"/>
      <c r="DF16" s="826"/>
      <c r="DG16" s="827"/>
    </row>
    <row r="17" spans="1:150" ht="15" customHeight="1" x14ac:dyDescent="0.2">
      <c r="AH17" s="9"/>
      <c r="AI17" s="9"/>
      <c r="AJ17" s="9"/>
      <c r="AK17" s="9"/>
      <c r="AL17" s="9"/>
      <c r="AM17" s="9"/>
      <c r="AN17" s="9"/>
      <c r="AO17" s="9"/>
      <c r="AP17" s="9"/>
      <c r="AQ17" s="9"/>
      <c r="AR17" s="9"/>
      <c r="AS17" s="9"/>
      <c r="AT17" s="9"/>
      <c r="AU17" s="9"/>
      <c r="AV17" s="9"/>
      <c r="AW17" s="9"/>
      <c r="AX17" s="9"/>
      <c r="AY17" s="9"/>
      <c r="AZ17" s="9"/>
      <c r="BA17" s="9"/>
      <c r="BB17" s="9"/>
      <c r="BC17" s="9"/>
      <c r="BD17" s="9"/>
      <c r="BE17" s="9"/>
      <c r="BF17" s="9"/>
      <c r="BG17" s="9"/>
      <c r="BH17" s="9"/>
      <c r="BI17" s="9"/>
      <c r="BJ17" s="9"/>
      <c r="BK17" s="9"/>
      <c r="BL17" s="9"/>
      <c r="BM17" s="9"/>
      <c r="BN17" s="9"/>
      <c r="BO17" s="9"/>
      <c r="BP17" s="9"/>
      <c r="BQ17" s="9"/>
      <c r="BR17" s="9"/>
      <c r="BS17" s="9"/>
      <c r="BT17" s="9"/>
      <c r="BU17" s="9"/>
      <c r="BV17" s="9"/>
      <c r="BW17" s="9"/>
      <c r="BX17" s="9"/>
      <c r="BY17" s="9"/>
      <c r="BZ17" s="9"/>
      <c r="CA17" s="9"/>
      <c r="CB17" s="9"/>
      <c r="CC17" s="9"/>
      <c r="CD17" s="9"/>
      <c r="CE17" s="9"/>
      <c r="CR17" s="3" t="s">
        <v>22</v>
      </c>
      <c r="CT17" s="825" t="s">
        <v>1028</v>
      </c>
      <c r="CU17" s="826"/>
      <c r="CV17" s="826"/>
      <c r="CW17" s="826"/>
      <c r="CX17" s="826"/>
      <c r="CY17" s="826"/>
      <c r="CZ17" s="826"/>
      <c r="DA17" s="826"/>
      <c r="DB17" s="826"/>
      <c r="DC17" s="826"/>
      <c r="DD17" s="826"/>
      <c r="DE17" s="826"/>
      <c r="DF17" s="826"/>
      <c r="DG17" s="827"/>
    </row>
    <row r="18" spans="1:150" ht="15" customHeight="1" x14ac:dyDescent="0.2">
      <c r="A18" s="2" t="s">
        <v>24</v>
      </c>
      <c r="I18" s="828" t="s">
        <v>1026</v>
      </c>
      <c r="J18" s="828"/>
      <c r="K18" s="828"/>
      <c r="L18" s="828"/>
      <c r="M18" s="828"/>
      <c r="N18" s="828"/>
      <c r="O18" s="828"/>
      <c r="P18" s="828"/>
      <c r="Q18" s="828"/>
      <c r="R18" s="828"/>
      <c r="S18" s="828"/>
      <c r="T18" s="828"/>
      <c r="U18" s="828"/>
      <c r="V18" s="828"/>
      <c r="W18" s="828"/>
      <c r="X18" s="828"/>
      <c r="Y18" s="828"/>
      <c r="Z18" s="828"/>
      <c r="AA18" s="828"/>
      <c r="AB18" s="828"/>
      <c r="AC18" s="828"/>
      <c r="AD18" s="828"/>
      <c r="AE18" s="828"/>
      <c r="AF18" s="828"/>
      <c r="AG18" s="828"/>
      <c r="AH18" s="828"/>
      <c r="AI18" s="828"/>
      <c r="AJ18" s="828"/>
      <c r="AK18" s="828"/>
      <c r="AL18" s="828"/>
      <c r="AM18" s="828"/>
      <c r="AN18" s="828"/>
      <c r="AO18" s="828"/>
      <c r="AP18" s="828"/>
      <c r="AQ18" s="828"/>
      <c r="AR18" s="828"/>
      <c r="AS18" s="828"/>
      <c r="AT18" s="828"/>
      <c r="AU18" s="828"/>
      <c r="AV18" s="828"/>
      <c r="AW18" s="828"/>
      <c r="AX18" s="828"/>
      <c r="AY18" s="828"/>
      <c r="AZ18" s="828"/>
      <c r="BA18" s="828"/>
      <c r="BB18" s="828"/>
      <c r="BC18" s="828"/>
      <c r="BD18" s="828"/>
      <c r="BE18" s="828"/>
      <c r="BF18" s="828"/>
      <c r="BG18" s="828"/>
      <c r="BH18" s="828"/>
      <c r="BI18" s="828"/>
      <c r="BJ18" s="828"/>
      <c r="BK18" s="828"/>
      <c r="BL18" s="828"/>
      <c r="BM18" s="828"/>
      <c r="BN18" s="828"/>
      <c r="BO18" s="828"/>
      <c r="BP18" s="828"/>
      <c r="BQ18" s="828"/>
      <c r="BR18" s="828"/>
      <c r="BS18" s="828"/>
      <c r="BT18" s="828"/>
      <c r="BU18" s="828"/>
      <c r="BV18" s="828"/>
      <c r="BW18" s="828"/>
      <c r="BX18" s="828"/>
      <c r="BY18" s="828"/>
      <c r="BZ18" s="828"/>
      <c r="CA18" s="828"/>
      <c r="CB18" s="828"/>
      <c r="CC18" s="828"/>
      <c r="CD18" s="828"/>
      <c r="CE18" s="828"/>
      <c r="CR18" s="3" t="s">
        <v>23</v>
      </c>
      <c r="CT18" s="825" t="s">
        <v>484</v>
      </c>
      <c r="CU18" s="826"/>
      <c r="CV18" s="826"/>
      <c r="CW18" s="826"/>
      <c r="CX18" s="826"/>
      <c r="CY18" s="826"/>
      <c r="CZ18" s="826"/>
      <c r="DA18" s="826"/>
      <c r="DB18" s="826"/>
      <c r="DC18" s="826"/>
      <c r="DD18" s="826"/>
      <c r="DE18" s="826"/>
      <c r="DF18" s="826"/>
      <c r="DG18" s="827"/>
    </row>
    <row r="19" spans="1:150" ht="15" customHeight="1" thickBot="1" x14ac:dyDescent="0.25">
      <c r="A19" s="2" t="s">
        <v>7</v>
      </c>
      <c r="CR19" s="3" t="s">
        <v>13</v>
      </c>
      <c r="CT19" s="829" t="s">
        <v>1</v>
      </c>
      <c r="CU19" s="830"/>
      <c r="CV19" s="830"/>
      <c r="CW19" s="830"/>
      <c r="CX19" s="830"/>
      <c r="CY19" s="830"/>
      <c r="CZ19" s="830"/>
      <c r="DA19" s="830"/>
      <c r="DB19" s="830"/>
      <c r="DC19" s="830"/>
      <c r="DD19" s="830"/>
      <c r="DE19" s="830"/>
      <c r="DF19" s="830"/>
      <c r="DG19" s="831"/>
    </row>
    <row r="20" spans="1:150" s="21" customFormat="1" ht="8.25" x14ac:dyDescent="0.15"/>
    <row r="21" spans="1:150" x14ac:dyDescent="0.2">
      <c r="A21" s="821" t="s">
        <v>25</v>
      </c>
      <c r="B21" s="821"/>
      <c r="C21" s="821"/>
      <c r="D21" s="821"/>
      <c r="E21" s="821"/>
      <c r="F21" s="821"/>
      <c r="G21" s="821"/>
      <c r="H21" s="821"/>
      <c r="I21" s="821"/>
      <c r="J21" s="821"/>
      <c r="K21" s="821"/>
      <c r="L21" s="821"/>
      <c r="M21" s="821"/>
      <c r="N21" s="821"/>
      <c r="O21" s="821"/>
      <c r="P21" s="821"/>
      <c r="Q21" s="821"/>
      <c r="R21" s="821"/>
      <c r="S21" s="821"/>
      <c r="T21" s="821"/>
      <c r="U21" s="821"/>
      <c r="V21" s="821"/>
      <c r="W21" s="821"/>
      <c r="X21" s="821"/>
      <c r="Y21" s="821"/>
      <c r="Z21" s="821"/>
      <c r="AA21" s="821"/>
      <c r="AB21" s="821"/>
      <c r="AC21" s="821"/>
      <c r="AD21" s="821"/>
      <c r="AE21" s="821"/>
      <c r="AF21" s="821"/>
      <c r="AG21" s="821"/>
      <c r="AH21" s="821"/>
      <c r="AI21" s="821"/>
      <c r="AJ21" s="821"/>
      <c r="AK21" s="821"/>
      <c r="AL21" s="821"/>
      <c r="AM21" s="821"/>
      <c r="AN21" s="821"/>
      <c r="AO21" s="821"/>
      <c r="AP21" s="821"/>
      <c r="AQ21" s="821"/>
      <c r="AR21" s="821"/>
      <c r="AS21" s="821"/>
      <c r="AT21" s="821"/>
      <c r="AU21" s="821"/>
      <c r="AV21" s="821"/>
      <c r="AW21" s="821"/>
      <c r="AX21" s="821"/>
      <c r="AY21" s="821"/>
      <c r="AZ21" s="821"/>
      <c r="BA21" s="821"/>
      <c r="BB21" s="821"/>
      <c r="BC21" s="821"/>
      <c r="BD21" s="821"/>
      <c r="BE21" s="821"/>
      <c r="BF21" s="821"/>
      <c r="BG21" s="821"/>
      <c r="BH21" s="821"/>
      <c r="BI21" s="821"/>
      <c r="BJ21" s="821"/>
      <c r="BK21" s="821"/>
      <c r="BL21" s="821"/>
      <c r="BM21" s="821"/>
      <c r="BN21" s="821"/>
      <c r="BO21" s="821"/>
      <c r="BP21" s="821"/>
      <c r="BQ21" s="821"/>
      <c r="BR21" s="821"/>
      <c r="BS21" s="821"/>
      <c r="BT21" s="821"/>
      <c r="BU21" s="821"/>
      <c r="BV21" s="821"/>
      <c r="BW21" s="821"/>
      <c r="BX21" s="821"/>
      <c r="BY21" s="821"/>
      <c r="BZ21" s="821"/>
      <c r="CA21" s="821"/>
      <c r="CB21" s="821"/>
      <c r="CC21" s="821"/>
      <c r="CD21" s="821"/>
      <c r="CE21" s="821"/>
      <c r="CF21" s="821"/>
      <c r="CG21" s="821"/>
      <c r="CH21" s="821"/>
      <c r="CI21" s="821"/>
      <c r="CJ21" s="821"/>
      <c r="CK21" s="821"/>
      <c r="CL21" s="821"/>
      <c r="CM21" s="821"/>
      <c r="CN21" s="821"/>
      <c r="CO21" s="821"/>
      <c r="CP21" s="821"/>
      <c r="CQ21" s="821"/>
      <c r="CR21" s="821"/>
      <c r="CS21" s="821"/>
      <c r="CT21" s="821"/>
      <c r="CU21" s="821"/>
      <c r="CV21" s="821"/>
      <c r="CW21" s="821"/>
      <c r="CX21" s="821"/>
      <c r="CY21" s="821"/>
      <c r="CZ21" s="821"/>
      <c r="DA21" s="821"/>
      <c r="DB21" s="821"/>
      <c r="DC21" s="821"/>
      <c r="DD21" s="821"/>
      <c r="DE21" s="821"/>
      <c r="DF21" s="821"/>
      <c r="DG21" s="821"/>
    </row>
    <row r="22" spans="1:150" s="21" customFormat="1" ht="8.25" x14ac:dyDescent="0.15"/>
    <row r="23" spans="1:150" s="164" customFormat="1" ht="12" customHeight="1" x14ac:dyDescent="0.2">
      <c r="A23" s="500" t="s">
        <v>42</v>
      </c>
      <c r="B23" s="500"/>
      <c r="C23" s="500"/>
      <c r="D23" s="500"/>
      <c r="E23" s="500"/>
      <c r="F23" s="500"/>
      <c r="G23" s="500"/>
      <c r="H23" s="500"/>
      <c r="I23" s="500"/>
      <c r="J23" s="500"/>
      <c r="K23" s="500"/>
      <c r="L23" s="500"/>
      <c r="M23" s="500"/>
      <c r="N23" s="500"/>
      <c r="O23" s="500"/>
      <c r="P23" s="500"/>
      <c r="Q23" s="500"/>
      <c r="R23" s="500"/>
      <c r="S23" s="500"/>
      <c r="T23" s="500"/>
      <c r="U23" s="500"/>
      <c r="V23" s="500"/>
      <c r="W23" s="500"/>
      <c r="X23" s="500"/>
      <c r="Y23" s="500"/>
      <c r="Z23" s="500"/>
      <c r="AA23" s="500"/>
      <c r="AB23" s="500"/>
      <c r="AC23" s="500"/>
      <c r="AD23" s="500"/>
      <c r="AE23" s="500"/>
      <c r="AF23" s="500"/>
      <c r="AG23" s="500"/>
      <c r="AH23" s="500"/>
      <c r="AI23" s="500"/>
      <c r="AJ23" s="500"/>
      <c r="AK23" s="500"/>
      <c r="AL23" s="500"/>
      <c r="AM23" s="500"/>
      <c r="AN23" s="500"/>
      <c r="AO23" s="500"/>
      <c r="AP23" s="500"/>
      <c r="AQ23" s="500"/>
      <c r="AR23" s="500"/>
      <c r="AS23" s="500"/>
      <c r="AT23" s="500"/>
      <c r="AU23" s="500"/>
      <c r="AV23" s="500"/>
      <c r="AW23" s="501"/>
      <c r="AX23" s="502" t="s">
        <v>8</v>
      </c>
      <c r="AY23" s="500"/>
      <c r="AZ23" s="500"/>
      <c r="BA23" s="500"/>
      <c r="BB23" s="501"/>
      <c r="BC23" s="502" t="s">
        <v>27</v>
      </c>
      <c r="BD23" s="500"/>
      <c r="BE23" s="500"/>
      <c r="BF23" s="500"/>
      <c r="BG23" s="500"/>
      <c r="BH23" s="500"/>
      <c r="BI23" s="501"/>
      <c r="BJ23" s="502" t="s">
        <v>328</v>
      </c>
      <c r="BK23" s="500"/>
      <c r="BL23" s="500"/>
      <c r="BM23" s="500"/>
      <c r="BN23" s="500"/>
      <c r="BO23" s="500"/>
      <c r="BP23" s="500"/>
      <c r="BQ23" s="500"/>
      <c r="BR23" s="500"/>
      <c r="BS23" s="500"/>
      <c r="BT23" s="500"/>
      <c r="BU23" s="500"/>
      <c r="BV23" s="500"/>
      <c r="BW23" s="500"/>
      <c r="BX23" s="500"/>
      <c r="BY23" s="500"/>
      <c r="BZ23" s="500"/>
      <c r="CA23" s="501"/>
      <c r="CB23" s="811" t="s">
        <v>31</v>
      </c>
      <c r="CC23" s="812"/>
      <c r="CD23" s="812"/>
      <c r="CE23" s="812"/>
      <c r="CF23" s="812"/>
      <c r="CG23" s="812"/>
      <c r="CH23" s="812"/>
      <c r="CI23" s="812"/>
      <c r="CJ23" s="812"/>
      <c r="CK23" s="812"/>
      <c r="CL23" s="812"/>
      <c r="CM23" s="812"/>
      <c r="CN23" s="812"/>
      <c r="CO23" s="812"/>
      <c r="CP23" s="812"/>
      <c r="CQ23" s="812"/>
      <c r="CR23" s="812"/>
      <c r="CS23" s="812"/>
      <c r="CT23" s="812"/>
      <c r="CU23" s="812"/>
      <c r="CV23" s="812"/>
      <c r="CW23" s="812"/>
      <c r="CX23" s="812"/>
      <c r="CY23" s="812"/>
      <c r="CZ23" s="812"/>
      <c r="DA23" s="812"/>
      <c r="DB23" s="812"/>
      <c r="DC23" s="812"/>
      <c r="DD23" s="812"/>
      <c r="DE23" s="812"/>
      <c r="DF23" s="812"/>
      <c r="DG23" s="813"/>
    </row>
    <row r="24" spans="1:150" s="164" customFormat="1" ht="12" customHeight="1" x14ac:dyDescent="0.2">
      <c r="A24" s="497"/>
      <c r="B24" s="497"/>
      <c r="C24" s="497"/>
      <c r="D24" s="497"/>
      <c r="E24" s="497"/>
      <c r="F24" s="497"/>
      <c r="G24" s="497"/>
      <c r="H24" s="497"/>
      <c r="I24" s="497"/>
      <c r="J24" s="497"/>
      <c r="K24" s="497"/>
      <c r="L24" s="497"/>
      <c r="M24" s="497"/>
      <c r="N24" s="497"/>
      <c r="O24" s="497"/>
      <c r="P24" s="497"/>
      <c r="Q24" s="497"/>
      <c r="R24" s="497"/>
      <c r="S24" s="497"/>
      <c r="T24" s="497"/>
      <c r="U24" s="497"/>
      <c r="V24" s="497"/>
      <c r="W24" s="497"/>
      <c r="X24" s="497"/>
      <c r="Y24" s="497"/>
      <c r="Z24" s="497"/>
      <c r="AA24" s="497"/>
      <c r="AB24" s="497"/>
      <c r="AC24" s="497"/>
      <c r="AD24" s="497"/>
      <c r="AE24" s="497"/>
      <c r="AF24" s="497"/>
      <c r="AG24" s="497"/>
      <c r="AH24" s="497"/>
      <c r="AI24" s="497"/>
      <c r="AJ24" s="497"/>
      <c r="AK24" s="497"/>
      <c r="AL24" s="497"/>
      <c r="AM24" s="497"/>
      <c r="AN24" s="497"/>
      <c r="AO24" s="497"/>
      <c r="AP24" s="497"/>
      <c r="AQ24" s="497"/>
      <c r="AR24" s="497"/>
      <c r="AS24" s="497"/>
      <c r="AT24" s="497"/>
      <c r="AU24" s="497"/>
      <c r="AV24" s="497"/>
      <c r="AW24" s="498"/>
      <c r="AX24" s="499" t="s">
        <v>26</v>
      </c>
      <c r="AY24" s="497"/>
      <c r="AZ24" s="497"/>
      <c r="BA24" s="497"/>
      <c r="BB24" s="498"/>
      <c r="BC24" s="499" t="s">
        <v>28</v>
      </c>
      <c r="BD24" s="497"/>
      <c r="BE24" s="497"/>
      <c r="BF24" s="497"/>
      <c r="BG24" s="497"/>
      <c r="BH24" s="497"/>
      <c r="BI24" s="498"/>
      <c r="BJ24" s="499"/>
      <c r="BK24" s="497"/>
      <c r="BL24" s="497"/>
      <c r="BM24" s="497"/>
      <c r="BN24" s="497"/>
      <c r="BO24" s="497"/>
      <c r="BP24" s="497"/>
      <c r="BQ24" s="497"/>
      <c r="BR24" s="497"/>
      <c r="BS24" s="497"/>
      <c r="BT24" s="497"/>
      <c r="BU24" s="497"/>
      <c r="BV24" s="497"/>
      <c r="BW24" s="497"/>
      <c r="BX24" s="497"/>
      <c r="BY24" s="497"/>
      <c r="BZ24" s="497"/>
      <c r="CA24" s="498"/>
      <c r="CB24" s="499" t="s">
        <v>471</v>
      </c>
      <c r="CC24" s="497"/>
      <c r="CD24" s="497"/>
      <c r="CE24" s="497"/>
      <c r="CF24" s="497"/>
      <c r="CG24" s="497"/>
      <c r="CH24" s="497"/>
      <c r="CI24" s="498"/>
      <c r="CJ24" s="499" t="s">
        <v>472</v>
      </c>
      <c r="CK24" s="497"/>
      <c r="CL24" s="497"/>
      <c r="CM24" s="497"/>
      <c r="CN24" s="497"/>
      <c r="CO24" s="497"/>
      <c r="CP24" s="497"/>
      <c r="CQ24" s="498"/>
      <c r="CR24" s="499" t="s">
        <v>473</v>
      </c>
      <c r="CS24" s="497"/>
      <c r="CT24" s="497"/>
      <c r="CU24" s="497"/>
      <c r="CV24" s="497"/>
      <c r="CW24" s="497"/>
      <c r="CX24" s="497"/>
      <c r="CY24" s="498"/>
      <c r="CZ24" s="499" t="s">
        <v>40</v>
      </c>
      <c r="DA24" s="497"/>
      <c r="DB24" s="497"/>
      <c r="DC24" s="497"/>
      <c r="DD24" s="497"/>
      <c r="DE24" s="497"/>
      <c r="DF24" s="497"/>
      <c r="DG24" s="498"/>
    </row>
    <row r="25" spans="1:150" s="164" customFormat="1" ht="12" customHeight="1" x14ac:dyDescent="0.2">
      <c r="A25" s="497"/>
      <c r="B25" s="497"/>
      <c r="C25" s="497"/>
      <c r="D25" s="497"/>
      <c r="E25" s="497"/>
      <c r="F25" s="497"/>
      <c r="G25" s="497"/>
      <c r="H25" s="497"/>
      <c r="I25" s="497"/>
      <c r="J25" s="497"/>
      <c r="K25" s="497"/>
      <c r="L25" s="497"/>
      <c r="M25" s="497"/>
      <c r="N25" s="497"/>
      <c r="O25" s="497"/>
      <c r="P25" s="497"/>
      <c r="Q25" s="497"/>
      <c r="R25" s="497"/>
      <c r="S25" s="497"/>
      <c r="T25" s="497"/>
      <c r="U25" s="497"/>
      <c r="V25" s="497"/>
      <c r="W25" s="497"/>
      <c r="X25" s="497"/>
      <c r="Y25" s="497"/>
      <c r="Z25" s="497"/>
      <c r="AA25" s="497"/>
      <c r="AB25" s="497"/>
      <c r="AC25" s="497"/>
      <c r="AD25" s="497"/>
      <c r="AE25" s="497"/>
      <c r="AF25" s="497"/>
      <c r="AG25" s="497"/>
      <c r="AH25" s="497"/>
      <c r="AI25" s="497"/>
      <c r="AJ25" s="497"/>
      <c r="AK25" s="497"/>
      <c r="AL25" s="497"/>
      <c r="AM25" s="497"/>
      <c r="AN25" s="497"/>
      <c r="AO25" s="497"/>
      <c r="AP25" s="497"/>
      <c r="AQ25" s="497"/>
      <c r="AR25" s="497"/>
      <c r="AS25" s="497"/>
      <c r="AT25" s="497"/>
      <c r="AU25" s="497"/>
      <c r="AV25" s="497"/>
      <c r="AW25" s="498"/>
      <c r="AX25" s="499"/>
      <c r="AY25" s="497"/>
      <c r="AZ25" s="497"/>
      <c r="BA25" s="497"/>
      <c r="BB25" s="498"/>
      <c r="BC25" s="499" t="s">
        <v>29</v>
      </c>
      <c r="BD25" s="497"/>
      <c r="BE25" s="497"/>
      <c r="BF25" s="497"/>
      <c r="BG25" s="497"/>
      <c r="BH25" s="497"/>
      <c r="BI25" s="498"/>
      <c r="BJ25" s="499" t="s">
        <v>325</v>
      </c>
      <c r="BK25" s="497"/>
      <c r="BL25" s="497"/>
      <c r="BM25" s="497"/>
      <c r="BN25" s="497"/>
      <c r="BO25" s="497"/>
      <c r="BP25" s="497"/>
      <c r="BQ25" s="497"/>
      <c r="BR25" s="497"/>
      <c r="BS25" s="497"/>
      <c r="BT25" s="497"/>
      <c r="BU25" s="497"/>
      <c r="BV25" s="497"/>
      <c r="BW25" s="497"/>
      <c r="BX25" s="497"/>
      <c r="BY25" s="497"/>
      <c r="BZ25" s="497"/>
      <c r="CA25" s="498"/>
      <c r="CB25" s="499" t="s">
        <v>32</v>
      </c>
      <c r="CC25" s="497"/>
      <c r="CD25" s="497"/>
      <c r="CE25" s="497"/>
      <c r="CF25" s="497"/>
      <c r="CG25" s="497"/>
      <c r="CH25" s="497"/>
      <c r="CI25" s="498"/>
      <c r="CJ25" s="499" t="s">
        <v>36</v>
      </c>
      <c r="CK25" s="497"/>
      <c r="CL25" s="497"/>
      <c r="CM25" s="497"/>
      <c r="CN25" s="497"/>
      <c r="CO25" s="497"/>
      <c r="CP25" s="497"/>
      <c r="CQ25" s="498"/>
      <c r="CR25" s="499" t="s">
        <v>39</v>
      </c>
      <c r="CS25" s="497"/>
      <c r="CT25" s="497"/>
      <c r="CU25" s="497"/>
      <c r="CV25" s="497"/>
      <c r="CW25" s="497"/>
      <c r="CX25" s="497"/>
      <c r="CY25" s="498"/>
      <c r="CZ25" s="499" t="s">
        <v>41</v>
      </c>
      <c r="DA25" s="497"/>
      <c r="DB25" s="497"/>
      <c r="DC25" s="497"/>
      <c r="DD25" s="497"/>
      <c r="DE25" s="497"/>
      <c r="DF25" s="497"/>
      <c r="DG25" s="498"/>
    </row>
    <row r="26" spans="1:150" s="164" customFormat="1" ht="12" customHeight="1" x14ac:dyDescent="0.2">
      <c r="A26" s="497"/>
      <c r="B26" s="497"/>
      <c r="C26" s="497"/>
      <c r="D26" s="497"/>
      <c r="E26" s="497"/>
      <c r="F26" s="497"/>
      <c r="G26" s="497"/>
      <c r="H26" s="497"/>
      <c r="I26" s="497"/>
      <c r="J26" s="497"/>
      <c r="K26" s="497"/>
      <c r="L26" s="497"/>
      <c r="M26" s="497"/>
      <c r="N26" s="497"/>
      <c r="O26" s="497"/>
      <c r="P26" s="497"/>
      <c r="Q26" s="497"/>
      <c r="R26" s="497"/>
      <c r="S26" s="497"/>
      <c r="T26" s="497"/>
      <c r="U26" s="497"/>
      <c r="V26" s="497"/>
      <c r="W26" s="497"/>
      <c r="X26" s="497"/>
      <c r="Y26" s="497"/>
      <c r="Z26" s="497"/>
      <c r="AA26" s="497"/>
      <c r="AB26" s="497"/>
      <c r="AC26" s="497"/>
      <c r="AD26" s="497"/>
      <c r="AE26" s="497"/>
      <c r="AF26" s="497"/>
      <c r="AG26" s="497"/>
      <c r="AH26" s="497"/>
      <c r="AI26" s="497"/>
      <c r="AJ26" s="497"/>
      <c r="AK26" s="497"/>
      <c r="AL26" s="497"/>
      <c r="AM26" s="497"/>
      <c r="AN26" s="497"/>
      <c r="AO26" s="497"/>
      <c r="AP26" s="497"/>
      <c r="AQ26" s="497"/>
      <c r="AR26" s="497"/>
      <c r="AS26" s="497"/>
      <c r="AT26" s="497"/>
      <c r="AU26" s="497"/>
      <c r="AV26" s="497"/>
      <c r="AW26" s="498"/>
      <c r="AX26" s="499"/>
      <c r="AY26" s="497"/>
      <c r="AZ26" s="497"/>
      <c r="BA26" s="497"/>
      <c r="BB26" s="498"/>
      <c r="BC26" s="499" t="s">
        <v>30</v>
      </c>
      <c r="BD26" s="497"/>
      <c r="BE26" s="497"/>
      <c r="BF26" s="497"/>
      <c r="BG26" s="497"/>
      <c r="BH26" s="497"/>
      <c r="BI26" s="498"/>
      <c r="BJ26" s="499"/>
      <c r="BK26" s="497"/>
      <c r="BL26" s="497"/>
      <c r="BM26" s="497"/>
      <c r="BN26" s="497"/>
      <c r="BO26" s="497"/>
      <c r="BP26" s="497"/>
      <c r="BQ26" s="497"/>
      <c r="BR26" s="497"/>
      <c r="BS26" s="497"/>
      <c r="BT26" s="497"/>
      <c r="BU26" s="497"/>
      <c r="BV26" s="497"/>
      <c r="BW26" s="497"/>
      <c r="BX26" s="497"/>
      <c r="BY26" s="497"/>
      <c r="BZ26" s="497"/>
      <c r="CA26" s="498"/>
      <c r="CB26" s="499" t="s">
        <v>33</v>
      </c>
      <c r="CC26" s="497"/>
      <c r="CD26" s="497"/>
      <c r="CE26" s="497"/>
      <c r="CF26" s="497"/>
      <c r="CG26" s="497"/>
      <c r="CH26" s="497"/>
      <c r="CI26" s="498"/>
      <c r="CJ26" s="499" t="s">
        <v>35</v>
      </c>
      <c r="CK26" s="497"/>
      <c r="CL26" s="497"/>
      <c r="CM26" s="497"/>
      <c r="CN26" s="497"/>
      <c r="CO26" s="497"/>
      <c r="CP26" s="497"/>
      <c r="CQ26" s="498"/>
      <c r="CR26" s="499" t="s">
        <v>35</v>
      </c>
      <c r="CS26" s="497"/>
      <c r="CT26" s="497"/>
      <c r="CU26" s="497"/>
      <c r="CV26" s="497"/>
      <c r="CW26" s="497"/>
      <c r="CX26" s="497"/>
      <c r="CY26" s="498"/>
      <c r="CZ26" s="499" t="s">
        <v>37</v>
      </c>
      <c r="DA26" s="497"/>
      <c r="DB26" s="497"/>
      <c r="DC26" s="497"/>
      <c r="DD26" s="497"/>
      <c r="DE26" s="497"/>
      <c r="DF26" s="497"/>
      <c r="DG26" s="498"/>
    </row>
    <row r="27" spans="1:150" s="164" customFormat="1" ht="12" customHeight="1" x14ac:dyDescent="0.2">
      <c r="A27" s="497"/>
      <c r="B27" s="497"/>
      <c r="C27" s="497"/>
      <c r="D27" s="497"/>
      <c r="E27" s="497"/>
      <c r="F27" s="497"/>
      <c r="G27" s="497"/>
      <c r="H27" s="497"/>
      <c r="I27" s="497"/>
      <c r="J27" s="497"/>
      <c r="K27" s="497"/>
      <c r="L27" s="497"/>
      <c r="M27" s="497"/>
      <c r="N27" s="497"/>
      <c r="O27" s="497"/>
      <c r="P27" s="497"/>
      <c r="Q27" s="497"/>
      <c r="R27" s="497"/>
      <c r="S27" s="497"/>
      <c r="T27" s="497"/>
      <c r="U27" s="497"/>
      <c r="V27" s="497"/>
      <c r="W27" s="497"/>
      <c r="X27" s="497"/>
      <c r="Y27" s="497"/>
      <c r="Z27" s="497"/>
      <c r="AA27" s="497"/>
      <c r="AB27" s="497"/>
      <c r="AC27" s="497"/>
      <c r="AD27" s="497"/>
      <c r="AE27" s="497"/>
      <c r="AF27" s="497"/>
      <c r="AG27" s="497"/>
      <c r="AH27" s="497"/>
      <c r="AI27" s="497"/>
      <c r="AJ27" s="497"/>
      <c r="AK27" s="497"/>
      <c r="AL27" s="497"/>
      <c r="AM27" s="497"/>
      <c r="AN27" s="497"/>
      <c r="AO27" s="497"/>
      <c r="AP27" s="497"/>
      <c r="AQ27" s="497"/>
      <c r="AR27" s="497"/>
      <c r="AS27" s="497"/>
      <c r="AT27" s="497"/>
      <c r="AU27" s="497"/>
      <c r="AV27" s="497"/>
      <c r="AW27" s="498"/>
      <c r="AX27" s="499"/>
      <c r="AY27" s="497"/>
      <c r="AZ27" s="497"/>
      <c r="BA27" s="497"/>
      <c r="BB27" s="498"/>
      <c r="BC27" s="499" t="s">
        <v>14</v>
      </c>
      <c r="BD27" s="497"/>
      <c r="BE27" s="497"/>
      <c r="BF27" s="497"/>
      <c r="BG27" s="497"/>
      <c r="BH27" s="497"/>
      <c r="BI27" s="498"/>
      <c r="BJ27" s="499"/>
      <c r="BK27" s="497"/>
      <c r="BL27" s="497"/>
      <c r="BM27" s="497"/>
      <c r="BN27" s="497"/>
      <c r="BO27" s="497"/>
      <c r="BP27" s="497"/>
      <c r="BQ27" s="497"/>
      <c r="BR27" s="497"/>
      <c r="BS27" s="497"/>
      <c r="BT27" s="497"/>
      <c r="BU27" s="497"/>
      <c r="BV27" s="497"/>
      <c r="BW27" s="497"/>
      <c r="BX27" s="497"/>
      <c r="BY27" s="497"/>
      <c r="BZ27" s="497"/>
      <c r="CA27" s="498"/>
      <c r="CB27" s="499" t="s">
        <v>34</v>
      </c>
      <c r="CC27" s="497"/>
      <c r="CD27" s="497"/>
      <c r="CE27" s="497"/>
      <c r="CF27" s="497"/>
      <c r="CG27" s="497"/>
      <c r="CH27" s="497"/>
      <c r="CI27" s="498"/>
      <c r="CJ27" s="499" t="s">
        <v>37</v>
      </c>
      <c r="CK27" s="497"/>
      <c r="CL27" s="497"/>
      <c r="CM27" s="497"/>
      <c r="CN27" s="497"/>
      <c r="CO27" s="497"/>
      <c r="CP27" s="497"/>
      <c r="CQ27" s="498"/>
      <c r="CR27" s="499" t="s">
        <v>37</v>
      </c>
      <c r="CS27" s="497"/>
      <c r="CT27" s="497"/>
      <c r="CU27" s="497"/>
      <c r="CV27" s="497"/>
      <c r="CW27" s="497"/>
      <c r="CX27" s="497"/>
      <c r="CY27" s="498"/>
      <c r="CZ27" s="499" t="s">
        <v>38</v>
      </c>
      <c r="DA27" s="497"/>
      <c r="DB27" s="497"/>
      <c r="DC27" s="497"/>
      <c r="DD27" s="497"/>
      <c r="DE27" s="497"/>
      <c r="DF27" s="497"/>
      <c r="DG27" s="498"/>
    </row>
    <row r="28" spans="1:150" s="164" customFormat="1" ht="12" customHeight="1" x14ac:dyDescent="0.2">
      <c r="A28" s="497"/>
      <c r="B28" s="497"/>
      <c r="C28" s="497"/>
      <c r="D28" s="497"/>
      <c r="E28" s="497"/>
      <c r="F28" s="497"/>
      <c r="G28" s="497"/>
      <c r="H28" s="497"/>
      <c r="I28" s="497"/>
      <c r="J28" s="497"/>
      <c r="K28" s="497"/>
      <c r="L28" s="497"/>
      <c r="M28" s="497"/>
      <c r="N28" s="497"/>
      <c r="O28" s="497"/>
      <c r="P28" s="497"/>
      <c r="Q28" s="497"/>
      <c r="R28" s="497"/>
      <c r="S28" s="497"/>
      <c r="T28" s="497"/>
      <c r="U28" s="497"/>
      <c r="V28" s="497"/>
      <c r="W28" s="497"/>
      <c r="X28" s="497"/>
      <c r="Y28" s="497"/>
      <c r="Z28" s="497"/>
      <c r="AA28" s="497"/>
      <c r="AB28" s="497"/>
      <c r="AC28" s="497"/>
      <c r="AD28" s="497"/>
      <c r="AE28" s="497"/>
      <c r="AF28" s="497"/>
      <c r="AG28" s="497"/>
      <c r="AH28" s="497"/>
      <c r="AI28" s="497"/>
      <c r="AJ28" s="497"/>
      <c r="AK28" s="497"/>
      <c r="AL28" s="497"/>
      <c r="AM28" s="497"/>
      <c r="AN28" s="497"/>
      <c r="AO28" s="497"/>
      <c r="AP28" s="497"/>
      <c r="AQ28" s="497"/>
      <c r="AR28" s="497"/>
      <c r="AS28" s="497"/>
      <c r="AT28" s="497"/>
      <c r="AU28" s="497"/>
      <c r="AV28" s="497"/>
      <c r="AW28" s="498"/>
      <c r="AX28" s="499"/>
      <c r="AY28" s="497"/>
      <c r="AZ28" s="497"/>
      <c r="BA28" s="497"/>
      <c r="BB28" s="498"/>
      <c r="BC28" s="499" t="s">
        <v>323</v>
      </c>
      <c r="BD28" s="497"/>
      <c r="BE28" s="497"/>
      <c r="BF28" s="497"/>
      <c r="BG28" s="497"/>
      <c r="BH28" s="497"/>
      <c r="BI28" s="498"/>
      <c r="BJ28" s="499"/>
      <c r="BK28" s="497"/>
      <c r="BL28" s="497"/>
      <c r="BM28" s="497"/>
      <c r="BN28" s="497"/>
      <c r="BO28" s="497"/>
      <c r="BP28" s="497"/>
      <c r="BQ28" s="497"/>
      <c r="BR28" s="497"/>
      <c r="BS28" s="497"/>
      <c r="BT28" s="497"/>
      <c r="BU28" s="497"/>
      <c r="BV28" s="497"/>
      <c r="BW28" s="497"/>
      <c r="BX28" s="497"/>
      <c r="BY28" s="497"/>
      <c r="BZ28" s="497"/>
      <c r="CA28" s="498"/>
      <c r="CB28" s="499" t="s">
        <v>35</v>
      </c>
      <c r="CC28" s="497"/>
      <c r="CD28" s="497"/>
      <c r="CE28" s="497"/>
      <c r="CF28" s="497"/>
      <c r="CG28" s="497"/>
      <c r="CH28" s="497"/>
      <c r="CI28" s="498"/>
      <c r="CJ28" s="499" t="s">
        <v>38</v>
      </c>
      <c r="CK28" s="497"/>
      <c r="CL28" s="497"/>
      <c r="CM28" s="497"/>
      <c r="CN28" s="497"/>
      <c r="CO28" s="497"/>
      <c r="CP28" s="497"/>
      <c r="CQ28" s="498"/>
      <c r="CR28" s="499" t="s">
        <v>38</v>
      </c>
      <c r="CS28" s="497"/>
      <c r="CT28" s="497"/>
      <c r="CU28" s="497"/>
      <c r="CV28" s="497"/>
      <c r="CW28" s="497"/>
      <c r="CX28" s="497"/>
      <c r="CY28" s="498"/>
      <c r="CZ28" s="499"/>
      <c r="DA28" s="497"/>
      <c r="DB28" s="497"/>
      <c r="DC28" s="497"/>
      <c r="DD28" s="497"/>
      <c r="DE28" s="497"/>
      <c r="DF28" s="497"/>
      <c r="DG28" s="498"/>
    </row>
    <row r="29" spans="1:150" s="164" customFormat="1" ht="12" customHeight="1" x14ac:dyDescent="0.2">
      <c r="A29" s="497"/>
      <c r="B29" s="497"/>
      <c r="C29" s="497"/>
      <c r="D29" s="497"/>
      <c r="E29" s="497"/>
      <c r="F29" s="497"/>
      <c r="G29" s="497"/>
      <c r="H29" s="497"/>
      <c r="I29" s="497"/>
      <c r="J29" s="497"/>
      <c r="K29" s="497"/>
      <c r="L29" s="497"/>
      <c r="M29" s="497"/>
      <c r="N29" s="497"/>
      <c r="O29" s="497"/>
      <c r="P29" s="497"/>
      <c r="Q29" s="497"/>
      <c r="R29" s="497"/>
      <c r="S29" s="497"/>
      <c r="T29" s="497"/>
      <c r="U29" s="497"/>
      <c r="V29" s="497"/>
      <c r="W29" s="497"/>
      <c r="X29" s="497"/>
      <c r="Y29" s="497"/>
      <c r="Z29" s="497"/>
      <c r="AA29" s="497"/>
      <c r="AB29" s="497"/>
      <c r="AC29" s="497"/>
      <c r="AD29" s="497"/>
      <c r="AE29" s="497"/>
      <c r="AF29" s="497"/>
      <c r="AG29" s="497"/>
      <c r="AH29" s="497"/>
      <c r="AI29" s="497"/>
      <c r="AJ29" s="497"/>
      <c r="AK29" s="497"/>
      <c r="AL29" s="497"/>
      <c r="AM29" s="497"/>
      <c r="AN29" s="497"/>
      <c r="AO29" s="497"/>
      <c r="AP29" s="497"/>
      <c r="AQ29" s="497"/>
      <c r="AR29" s="497"/>
      <c r="AS29" s="497"/>
      <c r="AT29" s="497"/>
      <c r="AU29" s="497"/>
      <c r="AV29" s="497"/>
      <c r="AW29" s="498"/>
      <c r="AX29" s="499"/>
      <c r="AY29" s="497"/>
      <c r="AZ29" s="497"/>
      <c r="BA29" s="497"/>
      <c r="BB29" s="498"/>
      <c r="BC29" s="499" t="s">
        <v>324</v>
      </c>
      <c r="BD29" s="497"/>
      <c r="BE29" s="497"/>
      <c r="BF29" s="497"/>
      <c r="BG29" s="497"/>
      <c r="BH29" s="497"/>
      <c r="BI29" s="498"/>
      <c r="BJ29" s="499"/>
      <c r="BK29" s="497"/>
      <c r="BL29" s="497"/>
      <c r="BM29" s="497"/>
      <c r="BN29" s="497"/>
      <c r="BO29" s="497"/>
      <c r="BP29" s="497"/>
      <c r="BQ29" s="497"/>
      <c r="BR29" s="497"/>
      <c r="BS29" s="497"/>
      <c r="BT29" s="497"/>
      <c r="BU29" s="497"/>
      <c r="BV29" s="497"/>
      <c r="BW29" s="497"/>
      <c r="BX29" s="497"/>
      <c r="BY29" s="497"/>
      <c r="BZ29" s="497"/>
      <c r="CA29" s="498"/>
      <c r="CB29" s="499"/>
      <c r="CC29" s="497"/>
      <c r="CD29" s="497"/>
      <c r="CE29" s="497"/>
      <c r="CF29" s="497"/>
      <c r="CG29" s="497"/>
      <c r="CH29" s="497"/>
      <c r="CI29" s="498"/>
      <c r="CJ29" s="499"/>
      <c r="CK29" s="497"/>
      <c r="CL29" s="497"/>
      <c r="CM29" s="497"/>
      <c r="CN29" s="497"/>
      <c r="CO29" s="497"/>
      <c r="CP29" s="497"/>
      <c r="CQ29" s="498"/>
      <c r="CR29" s="499"/>
      <c r="CS29" s="497"/>
      <c r="CT29" s="497"/>
      <c r="CU29" s="497"/>
      <c r="CV29" s="497"/>
      <c r="CW29" s="497"/>
      <c r="CX29" s="497"/>
      <c r="CY29" s="498"/>
      <c r="CZ29" s="499"/>
      <c r="DA29" s="497"/>
      <c r="DB29" s="497"/>
      <c r="DC29" s="497"/>
      <c r="DD29" s="497"/>
      <c r="DE29" s="497"/>
      <c r="DF29" s="497"/>
      <c r="DG29" s="498"/>
    </row>
    <row r="30" spans="1:150" s="164" customFormat="1" ht="12" customHeight="1" x14ac:dyDescent="0.2">
      <c r="A30" s="501">
        <v>1</v>
      </c>
      <c r="B30" s="764"/>
      <c r="C30" s="764"/>
      <c r="D30" s="764"/>
      <c r="E30" s="764"/>
      <c r="F30" s="764"/>
      <c r="G30" s="764"/>
      <c r="H30" s="764"/>
      <c r="I30" s="764"/>
      <c r="J30" s="764"/>
      <c r="K30" s="764"/>
      <c r="L30" s="764"/>
      <c r="M30" s="764"/>
      <c r="N30" s="764"/>
      <c r="O30" s="764"/>
      <c r="P30" s="764"/>
      <c r="Q30" s="764"/>
      <c r="R30" s="764"/>
      <c r="S30" s="764"/>
      <c r="T30" s="764"/>
      <c r="U30" s="764"/>
      <c r="V30" s="764"/>
      <c r="W30" s="764"/>
      <c r="X30" s="764"/>
      <c r="Y30" s="764"/>
      <c r="Z30" s="764"/>
      <c r="AA30" s="764"/>
      <c r="AB30" s="764"/>
      <c r="AC30" s="764"/>
      <c r="AD30" s="764"/>
      <c r="AE30" s="764"/>
      <c r="AF30" s="764"/>
      <c r="AG30" s="764"/>
      <c r="AH30" s="764"/>
      <c r="AI30" s="764"/>
      <c r="AJ30" s="764"/>
      <c r="AK30" s="764"/>
      <c r="AL30" s="764"/>
      <c r="AM30" s="764"/>
      <c r="AN30" s="764"/>
      <c r="AO30" s="764"/>
      <c r="AP30" s="764"/>
      <c r="AQ30" s="764"/>
      <c r="AR30" s="764"/>
      <c r="AS30" s="764"/>
      <c r="AT30" s="764"/>
      <c r="AU30" s="764"/>
      <c r="AV30" s="764"/>
      <c r="AW30" s="764"/>
      <c r="AX30" s="764">
        <v>2</v>
      </c>
      <c r="AY30" s="764"/>
      <c r="AZ30" s="764"/>
      <c r="BA30" s="764"/>
      <c r="BB30" s="764"/>
      <c r="BC30" s="764">
        <v>3</v>
      </c>
      <c r="BD30" s="764"/>
      <c r="BE30" s="764"/>
      <c r="BF30" s="764"/>
      <c r="BG30" s="764"/>
      <c r="BH30" s="764"/>
      <c r="BI30" s="764"/>
      <c r="BJ30" s="502">
        <v>4</v>
      </c>
      <c r="BK30" s="500"/>
      <c r="BL30" s="500"/>
      <c r="BM30" s="500"/>
      <c r="BN30" s="500"/>
      <c r="BO30" s="500"/>
      <c r="BP30" s="500"/>
      <c r="BQ30" s="500"/>
      <c r="BR30" s="500"/>
      <c r="BS30" s="500"/>
      <c r="BT30" s="500"/>
      <c r="BU30" s="500"/>
      <c r="BV30" s="500"/>
      <c r="BW30" s="500"/>
      <c r="BX30" s="500"/>
      <c r="BY30" s="500"/>
      <c r="BZ30" s="500"/>
      <c r="CA30" s="501"/>
      <c r="CB30" s="764">
        <v>5</v>
      </c>
      <c r="CC30" s="764"/>
      <c r="CD30" s="764"/>
      <c r="CE30" s="764"/>
      <c r="CF30" s="764"/>
      <c r="CG30" s="764"/>
      <c r="CH30" s="764"/>
      <c r="CI30" s="764"/>
      <c r="CJ30" s="764">
        <v>6</v>
      </c>
      <c r="CK30" s="764"/>
      <c r="CL30" s="764"/>
      <c r="CM30" s="764"/>
      <c r="CN30" s="764"/>
      <c r="CO30" s="764"/>
      <c r="CP30" s="764"/>
      <c r="CQ30" s="764"/>
      <c r="CR30" s="764">
        <v>7</v>
      </c>
      <c r="CS30" s="764"/>
      <c r="CT30" s="764"/>
      <c r="CU30" s="764"/>
      <c r="CV30" s="764"/>
      <c r="CW30" s="764"/>
      <c r="CX30" s="764"/>
      <c r="CY30" s="764"/>
      <c r="CZ30" s="764">
        <v>8</v>
      </c>
      <c r="DA30" s="764"/>
      <c r="DB30" s="764"/>
      <c r="DC30" s="764"/>
      <c r="DD30" s="764"/>
      <c r="DE30" s="764"/>
      <c r="DF30" s="764"/>
      <c r="DG30" s="764"/>
    </row>
    <row r="31" spans="1:150" s="164" customFormat="1" ht="12" customHeight="1" thickBot="1" x14ac:dyDescent="0.25">
      <c r="A31" s="807"/>
      <c r="B31" s="807"/>
      <c r="C31" s="807"/>
      <c r="D31" s="807"/>
      <c r="E31" s="807"/>
      <c r="F31" s="807"/>
      <c r="G31" s="807"/>
      <c r="H31" s="807"/>
      <c r="I31" s="807"/>
      <c r="J31" s="807"/>
      <c r="K31" s="807"/>
      <c r="L31" s="807"/>
      <c r="M31" s="807"/>
      <c r="N31" s="807"/>
      <c r="O31" s="807"/>
      <c r="P31" s="807"/>
      <c r="Q31" s="807"/>
      <c r="R31" s="807"/>
      <c r="S31" s="807"/>
      <c r="T31" s="807"/>
      <c r="U31" s="807"/>
      <c r="V31" s="807"/>
      <c r="W31" s="807"/>
      <c r="X31" s="807"/>
      <c r="Y31" s="807"/>
      <c r="Z31" s="807"/>
      <c r="AA31" s="807"/>
      <c r="AB31" s="807"/>
      <c r="AC31" s="807"/>
      <c r="AD31" s="807"/>
      <c r="AE31" s="807"/>
      <c r="AF31" s="807"/>
      <c r="AG31" s="807"/>
      <c r="AH31" s="807"/>
      <c r="AI31" s="807"/>
      <c r="AJ31" s="807"/>
      <c r="AK31" s="807"/>
      <c r="AL31" s="807"/>
      <c r="AM31" s="807"/>
      <c r="AN31" s="807"/>
      <c r="AO31" s="807"/>
      <c r="AP31" s="807"/>
      <c r="AQ31" s="807"/>
      <c r="AR31" s="807"/>
      <c r="AS31" s="807"/>
      <c r="AT31" s="807"/>
      <c r="AU31" s="807"/>
      <c r="AV31" s="807"/>
      <c r="AW31" s="808"/>
      <c r="AX31" s="809"/>
      <c r="AY31" s="809"/>
      <c r="AZ31" s="809"/>
      <c r="BA31" s="809"/>
      <c r="BB31" s="809"/>
      <c r="BC31" s="809"/>
      <c r="BD31" s="809"/>
      <c r="BE31" s="809"/>
      <c r="BF31" s="809"/>
      <c r="BG31" s="809"/>
      <c r="BH31" s="809"/>
      <c r="BI31" s="809"/>
      <c r="BJ31" s="606" t="s">
        <v>293</v>
      </c>
      <c r="BK31" s="607"/>
      <c r="BL31" s="607"/>
      <c r="BM31" s="607"/>
      <c r="BN31" s="607"/>
      <c r="BO31" s="607"/>
      <c r="BP31" s="607"/>
      <c r="BQ31" s="607"/>
      <c r="BR31" s="607"/>
      <c r="BS31" s="608"/>
      <c r="BT31" s="606" t="s">
        <v>316</v>
      </c>
      <c r="BU31" s="607"/>
      <c r="BV31" s="607"/>
      <c r="BW31" s="608"/>
      <c r="BX31" s="606" t="s">
        <v>329</v>
      </c>
      <c r="BY31" s="607"/>
      <c r="BZ31" s="607"/>
      <c r="CA31" s="608"/>
      <c r="CB31" s="809"/>
      <c r="CC31" s="809"/>
      <c r="CD31" s="809"/>
      <c r="CE31" s="809"/>
      <c r="CF31" s="809"/>
      <c r="CG31" s="809"/>
      <c r="CH31" s="809"/>
      <c r="CI31" s="809"/>
      <c r="CJ31" s="809"/>
      <c r="CK31" s="809"/>
      <c r="CL31" s="809"/>
      <c r="CM31" s="809"/>
      <c r="CN31" s="809"/>
      <c r="CO31" s="809"/>
      <c r="CP31" s="809"/>
      <c r="CQ31" s="809"/>
      <c r="CR31" s="809"/>
      <c r="CS31" s="809"/>
      <c r="CT31" s="809"/>
      <c r="CU31" s="809"/>
      <c r="CV31" s="809"/>
      <c r="CW31" s="809"/>
      <c r="CX31" s="809"/>
      <c r="CY31" s="809"/>
      <c r="CZ31" s="809"/>
      <c r="DA31" s="809"/>
      <c r="DB31" s="809"/>
      <c r="DC31" s="809"/>
      <c r="DD31" s="809"/>
      <c r="DE31" s="809"/>
      <c r="DF31" s="809"/>
      <c r="DG31" s="809"/>
    </row>
    <row r="32" spans="1:150" s="20" customFormat="1" ht="12.95" customHeight="1" x14ac:dyDescent="0.2">
      <c r="A32" s="767" t="s">
        <v>326</v>
      </c>
      <c r="B32" s="767"/>
      <c r="C32" s="767"/>
      <c r="D32" s="767"/>
      <c r="E32" s="767"/>
      <c r="F32" s="767"/>
      <c r="G32" s="767"/>
      <c r="H32" s="767"/>
      <c r="I32" s="767"/>
      <c r="J32" s="767"/>
      <c r="K32" s="767"/>
      <c r="L32" s="767"/>
      <c r="M32" s="767"/>
      <c r="N32" s="767"/>
      <c r="O32" s="767"/>
      <c r="P32" s="767"/>
      <c r="Q32" s="767"/>
      <c r="R32" s="767"/>
      <c r="S32" s="767"/>
      <c r="T32" s="767"/>
      <c r="U32" s="767"/>
      <c r="V32" s="767"/>
      <c r="W32" s="767"/>
      <c r="X32" s="767"/>
      <c r="Y32" s="767"/>
      <c r="Z32" s="767"/>
      <c r="AA32" s="767"/>
      <c r="AB32" s="767"/>
      <c r="AC32" s="767"/>
      <c r="AD32" s="767"/>
      <c r="AE32" s="767"/>
      <c r="AF32" s="767"/>
      <c r="AG32" s="767"/>
      <c r="AH32" s="767"/>
      <c r="AI32" s="767"/>
      <c r="AJ32" s="767"/>
      <c r="AK32" s="767"/>
      <c r="AL32" s="767"/>
      <c r="AM32" s="767"/>
      <c r="AN32" s="767"/>
      <c r="AO32" s="767"/>
      <c r="AP32" s="767"/>
      <c r="AQ32" s="767"/>
      <c r="AR32" s="767"/>
      <c r="AS32" s="767"/>
      <c r="AT32" s="767"/>
      <c r="AU32" s="767"/>
      <c r="AV32" s="767"/>
      <c r="AW32" s="768"/>
      <c r="AX32" s="765" t="s">
        <v>49</v>
      </c>
      <c r="AY32" s="766"/>
      <c r="AZ32" s="766"/>
      <c r="BA32" s="766"/>
      <c r="BB32" s="766"/>
      <c r="BC32" s="766" t="s">
        <v>54</v>
      </c>
      <c r="BD32" s="766"/>
      <c r="BE32" s="766"/>
      <c r="BF32" s="766"/>
      <c r="BG32" s="766"/>
      <c r="BH32" s="766"/>
      <c r="BI32" s="766"/>
      <c r="BJ32" s="815" t="s">
        <v>54</v>
      </c>
      <c r="BK32" s="816"/>
      <c r="BL32" s="816"/>
      <c r="BM32" s="816"/>
      <c r="BN32" s="816"/>
      <c r="BO32" s="816"/>
      <c r="BP32" s="816"/>
      <c r="BQ32" s="816"/>
      <c r="BR32" s="816"/>
      <c r="BS32" s="816"/>
      <c r="BT32" s="816"/>
      <c r="BU32" s="816"/>
      <c r="BV32" s="816"/>
      <c r="BW32" s="816"/>
      <c r="BX32" s="816"/>
      <c r="BY32" s="816"/>
      <c r="BZ32" s="816"/>
      <c r="CA32" s="817"/>
      <c r="CB32" s="814">
        <v>32566.84</v>
      </c>
      <c r="CC32" s="814"/>
      <c r="CD32" s="814"/>
      <c r="CE32" s="814"/>
      <c r="CF32" s="814"/>
      <c r="CG32" s="814"/>
      <c r="CH32" s="814"/>
      <c r="CI32" s="814"/>
      <c r="CJ32" s="814"/>
      <c r="CK32" s="814"/>
      <c r="CL32" s="814"/>
      <c r="CM32" s="814"/>
      <c r="CN32" s="814"/>
      <c r="CO32" s="814"/>
      <c r="CP32" s="814"/>
      <c r="CQ32" s="814"/>
      <c r="CR32" s="814"/>
      <c r="CS32" s="814"/>
      <c r="CT32" s="814"/>
      <c r="CU32" s="814"/>
      <c r="CV32" s="814"/>
      <c r="CW32" s="814"/>
      <c r="CX32" s="814"/>
      <c r="CY32" s="814"/>
      <c r="CZ32" s="832"/>
      <c r="DA32" s="832"/>
      <c r="DB32" s="832"/>
      <c r="DC32" s="832"/>
      <c r="DD32" s="832"/>
      <c r="DE32" s="832"/>
      <c r="DF32" s="832"/>
      <c r="DG32" s="833"/>
      <c r="DH32" s="436">
        <f>CB32+CB34-CB94-CB263</f>
        <v>-6.3599884379073046E-4</v>
      </c>
      <c r="DI32" s="437"/>
      <c r="DJ32" s="437"/>
      <c r="DK32" s="437"/>
      <c r="DL32" s="437"/>
      <c r="DM32" s="437"/>
      <c r="DN32" s="437"/>
      <c r="DO32" s="437"/>
      <c r="DP32" s="437"/>
      <c r="DQ32" s="437"/>
      <c r="DR32" s="437"/>
      <c r="DS32" s="437"/>
      <c r="DT32" s="437"/>
      <c r="DU32" s="436">
        <f>CJ32+CJ34-CJ94</f>
        <v>-4.5499987900257111E-3</v>
      </c>
      <c r="DV32" s="437"/>
      <c r="DW32" s="437"/>
      <c r="DX32" s="437"/>
      <c r="DY32" s="437"/>
      <c r="DZ32" s="437"/>
      <c r="EA32" s="437"/>
      <c r="EB32" s="437"/>
      <c r="EC32" s="437"/>
      <c r="ED32" s="437"/>
      <c r="EE32" s="437"/>
      <c r="EF32" s="437"/>
      <c r="EG32" s="437"/>
      <c r="EH32" s="436">
        <f>CR34-CR94</f>
        <v>2.2660009562969208E-3</v>
      </c>
      <c r="EI32" s="437"/>
      <c r="EJ32" s="437"/>
      <c r="EK32" s="437"/>
      <c r="EL32" s="437"/>
      <c r="EM32" s="437"/>
      <c r="EN32" s="437"/>
      <c r="EO32" s="437"/>
      <c r="EP32" s="437"/>
      <c r="EQ32" s="437"/>
      <c r="ER32" s="437"/>
      <c r="ES32" s="437"/>
      <c r="ET32" s="437"/>
    </row>
    <row r="33" spans="1:124" s="20" customFormat="1" ht="12.95" customHeight="1" x14ac:dyDescent="0.2">
      <c r="A33" s="769" t="s">
        <v>327</v>
      </c>
      <c r="B33" s="770"/>
      <c r="C33" s="770"/>
      <c r="D33" s="770"/>
      <c r="E33" s="770"/>
      <c r="F33" s="770"/>
      <c r="G33" s="770"/>
      <c r="H33" s="770"/>
      <c r="I33" s="770"/>
      <c r="J33" s="770"/>
      <c r="K33" s="770"/>
      <c r="L33" s="770"/>
      <c r="M33" s="770"/>
      <c r="N33" s="770"/>
      <c r="O33" s="770"/>
      <c r="P33" s="770"/>
      <c r="Q33" s="770"/>
      <c r="R33" s="770"/>
      <c r="S33" s="770"/>
      <c r="T33" s="770"/>
      <c r="U33" s="770"/>
      <c r="V33" s="770"/>
      <c r="W33" s="770"/>
      <c r="X33" s="770"/>
      <c r="Y33" s="770"/>
      <c r="Z33" s="770"/>
      <c r="AA33" s="770"/>
      <c r="AB33" s="770"/>
      <c r="AC33" s="770"/>
      <c r="AD33" s="770"/>
      <c r="AE33" s="770"/>
      <c r="AF33" s="770"/>
      <c r="AG33" s="770"/>
      <c r="AH33" s="770"/>
      <c r="AI33" s="770"/>
      <c r="AJ33" s="770"/>
      <c r="AK33" s="770"/>
      <c r="AL33" s="770"/>
      <c r="AM33" s="770"/>
      <c r="AN33" s="770"/>
      <c r="AO33" s="770"/>
      <c r="AP33" s="770"/>
      <c r="AQ33" s="770"/>
      <c r="AR33" s="770"/>
      <c r="AS33" s="770"/>
      <c r="AT33" s="770"/>
      <c r="AU33" s="770"/>
      <c r="AV33" s="770"/>
      <c r="AW33" s="771"/>
      <c r="AX33" s="658" t="s">
        <v>50</v>
      </c>
      <c r="AY33" s="659"/>
      <c r="AZ33" s="659"/>
      <c r="BA33" s="659"/>
      <c r="BB33" s="659"/>
      <c r="BC33" s="659" t="s">
        <v>54</v>
      </c>
      <c r="BD33" s="659"/>
      <c r="BE33" s="659"/>
      <c r="BF33" s="659"/>
      <c r="BG33" s="659"/>
      <c r="BH33" s="659"/>
      <c r="BI33" s="659"/>
      <c r="BJ33" s="473" t="s">
        <v>54</v>
      </c>
      <c r="BK33" s="474"/>
      <c r="BL33" s="474"/>
      <c r="BM33" s="474"/>
      <c r="BN33" s="474"/>
      <c r="BO33" s="474"/>
      <c r="BP33" s="474"/>
      <c r="BQ33" s="474"/>
      <c r="BR33" s="474"/>
      <c r="BS33" s="474"/>
      <c r="BT33" s="474"/>
      <c r="BU33" s="474"/>
      <c r="BV33" s="474"/>
      <c r="BW33" s="474"/>
      <c r="BX33" s="474"/>
      <c r="BY33" s="474"/>
      <c r="BZ33" s="474"/>
      <c r="CA33" s="475"/>
      <c r="CB33" s="559">
        <v>0</v>
      </c>
      <c r="CC33" s="559"/>
      <c r="CD33" s="559"/>
      <c r="CE33" s="559"/>
      <c r="CF33" s="559"/>
      <c r="CG33" s="559"/>
      <c r="CH33" s="559"/>
      <c r="CI33" s="559"/>
      <c r="CJ33" s="559">
        <v>0</v>
      </c>
      <c r="CK33" s="559"/>
      <c r="CL33" s="559"/>
      <c r="CM33" s="559"/>
      <c r="CN33" s="559"/>
      <c r="CO33" s="559"/>
      <c r="CP33" s="559"/>
      <c r="CQ33" s="559"/>
      <c r="CR33" s="559">
        <v>0</v>
      </c>
      <c r="CS33" s="559"/>
      <c r="CT33" s="559"/>
      <c r="CU33" s="559"/>
      <c r="CV33" s="559"/>
      <c r="CW33" s="559"/>
      <c r="CX33" s="559"/>
      <c r="CY33" s="559"/>
      <c r="CZ33" s="532"/>
      <c r="DA33" s="532"/>
      <c r="DB33" s="532"/>
      <c r="DC33" s="532"/>
      <c r="DD33" s="532"/>
      <c r="DE33" s="532"/>
      <c r="DF33" s="532"/>
      <c r="DG33" s="533"/>
      <c r="DH33" s="436"/>
      <c r="DI33" s="437"/>
      <c r="DJ33" s="437"/>
      <c r="DK33" s="437"/>
      <c r="DL33" s="437"/>
      <c r="DM33" s="437"/>
      <c r="DN33" s="437"/>
      <c r="DO33" s="437"/>
      <c r="DP33" s="437"/>
      <c r="DQ33" s="437"/>
      <c r="DR33" s="437"/>
      <c r="DS33" s="437"/>
      <c r="DT33" s="437"/>
    </row>
    <row r="34" spans="1:124" s="20" customFormat="1" ht="12.95" customHeight="1" x14ac:dyDescent="0.2">
      <c r="A34" s="655" t="s">
        <v>46</v>
      </c>
      <c r="B34" s="655"/>
      <c r="C34" s="655"/>
      <c r="D34" s="655"/>
      <c r="E34" s="655"/>
      <c r="F34" s="655"/>
      <c r="G34" s="655"/>
      <c r="H34" s="655"/>
      <c r="I34" s="655"/>
      <c r="J34" s="655"/>
      <c r="K34" s="655"/>
      <c r="L34" s="655"/>
      <c r="M34" s="655"/>
      <c r="N34" s="655"/>
      <c r="O34" s="655"/>
      <c r="P34" s="655"/>
      <c r="Q34" s="655"/>
      <c r="R34" s="655"/>
      <c r="S34" s="655"/>
      <c r="T34" s="655"/>
      <c r="U34" s="655"/>
      <c r="V34" s="655"/>
      <c r="W34" s="655"/>
      <c r="X34" s="655"/>
      <c r="Y34" s="655"/>
      <c r="Z34" s="655"/>
      <c r="AA34" s="655"/>
      <c r="AB34" s="655"/>
      <c r="AC34" s="655"/>
      <c r="AD34" s="655"/>
      <c r="AE34" s="655"/>
      <c r="AF34" s="655"/>
      <c r="AG34" s="655"/>
      <c r="AH34" s="655"/>
      <c r="AI34" s="655"/>
      <c r="AJ34" s="655"/>
      <c r="AK34" s="655"/>
      <c r="AL34" s="655"/>
      <c r="AM34" s="655"/>
      <c r="AN34" s="655"/>
      <c r="AO34" s="655"/>
      <c r="AP34" s="655"/>
      <c r="AQ34" s="655"/>
      <c r="AR34" s="655"/>
      <c r="AS34" s="655"/>
      <c r="AT34" s="655"/>
      <c r="AU34" s="655"/>
      <c r="AV34" s="655"/>
      <c r="AW34" s="853"/>
      <c r="AX34" s="619" t="s">
        <v>51</v>
      </c>
      <c r="AY34" s="620"/>
      <c r="AZ34" s="620"/>
      <c r="BA34" s="620"/>
      <c r="BB34" s="621"/>
      <c r="BC34" s="651" t="s">
        <v>54</v>
      </c>
      <c r="BD34" s="651"/>
      <c r="BE34" s="651"/>
      <c r="BF34" s="651"/>
      <c r="BG34" s="651"/>
      <c r="BH34" s="651"/>
      <c r="BI34" s="651"/>
      <c r="BJ34" s="590" t="s">
        <v>463</v>
      </c>
      <c r="BK34" s="591"/>
      <c r="BL34" s="591"/>
      <c r="BM34" s="591"/>
      <c r="BN34" s="591"/>
      <c r="BO34" s="591"/>
      <c r="BP34" s="591"/>
      <c r="BQ34" s="591"/>
      <c r="BR34" s="591"/>
      <c r="BS34" s="592"/>
      <c r="BT34" s="590"/>
      <c r="BU34" s="591"/>
      <c r="BV34" s="591"/>
      <c r="BW34" s="592"/>
      <c r="BX34" s="590"/>
      <c r="BY34" s="591"/>
      <c r="BZ34" s="591"/>
      <c r="CA34" s="592"/>
      <c r="CB34" s="653">
        <f>CB41+CB56</f>
        <v>30611220</v>
      </c>
      <c r="CC34" s="653"/>
      <c r="CD34" s="653"/>
      <c r="CE34" s="653"/>
      <c r="CF34" s="653"/>
      <c r="CG34" s="653"/>
      <c r="CH34" s="653"/>
      <c r="CI34" s="653"/>
      <c r="CJ34" s="653">
        <f t="shared" ref="CJ34" si="0">CJ41+CJ56</f>
        <v>29525620</v>
      </c>
      <c r="CK34" s="653"/>
      <c r="CL34" s="653"/>
      <c r="CM34" s="653"/>
      <c r="CN34" s="653"/>
      <c r="CO34" s="653"/>
      <c r="CP34" s="653"/>
      <c r="CQ34" s="653"/>
      <c r="CR34" s="653">
        <f t="shared" ref="CR34" si="1">CR41+CR56</f>
        <v>33073820</v>
      </c>
      <c r="CS34" s="653"/>
      <c r="CT34" s="653"/>
      <c r="CU34" s="653"/>
      <c r="CV34" s="653"/>
      <c r="CW34" s="653"/>
      <c r="CX34" s="653"/>
      <c r="CY34" s="653"/>
      <c r="CZ34" s="724"/>
      <c r="DA34" s="724"/>
      <c r="DB34" s="724"/>
      <c r="DC34" s="724"/>
      <c r="DD34" s="724"/>
      <c r="DE34" s="724"/>
      <c r="DF34" s="724"/>
      <c r="DG34" s="725"/>
    </row>
    <row r="35" spans="1:124" s="20" customFormat="1" ht="12.95" customHeight="1" x14ac:dyDescent="0.2">
      <c r="A35" s="854"/>
      <c r="B35" s="854"/>
      <c r="C35" s="854"/>
      <c r="D35" s="854"/>
      <c r="E35" s="854"/>
      <c r="F35" s="854"/>
      <c r="G35" s="854"/>
      <c r="H35" s="854"/>
      <c r="I35" s="854"/>
      <c r="J35" s="854"/>
      <c r="K35" s="854"/>
      <c r="L35" s="854"/>
      <c r="M35" s="854"/>
      <c r="N35" s="854"/>
      <c r="O35" s="854"/>
      <c r="P35" s="854"/>
      <c r="Q35" s="854"/>
      <c r="R35" s="854"/>
      <c r="S35" s="854"/>
      <c r="T35" s="854"/>
      <c r="U35" s="854"/>
      <c r="V35" s="854"/>
      <c r="W35" s="854"/>
      <c r="X35" s="854"/>
      <c r="Y35" s="854"/>
      <c r="Z35" s="854"/>
      <c r="AA35" s="854"/>
      <c r="AB35" s="854"/>
      <c r="AC35" s="854"/>
      <c r="AD35" s="854"/>
      <c r="AE35" s="854"/>
      <c r="AF35" s="854"/>
      <c r="AG35" s="854"/>
      <c r="AH35" s="854"/>
      <c r="AI35" s="854"/>
      <c r="AJ35" s="854"/>
      <c r="AK35" s="854"/>
      <c r="AL35" s="854"/>
      <c r="AM35" s="854"/>
      <c r="AN35" s="854"/>
      <c r="AO35" s="854"/>
      <c r="AP35" s="854"/>
      <c r="AQ35" s="854"/>
      <c r="AR35" s="854"/>
      <c r="AS35" s="854"/>
      <c r="AT35" s="854"/>
      <c r="AU35" s="854"/>
      <c r="AV35" s="854"/>
      <c r="AW35" s="855"/>
      <c r="AX35" s="857"/>
      <c r="AY35" s="858"/>
      <c r="AZ35" s="858"/>
      <c r="BA35" s="858"/>
      <c r="BB35" s="859"/>
      <c r="BC35" s="651" t="s">
        <v>54</v>
      </c>
      <c r="BD35" s="651"/>
      <c r="BE35" s="651"/>
      <c r="BF35" s="651"/>
      <c r="BG35" s="651"/>
      <c r="BH35" s="651"/>
      <c r="BI35" s="651"/>
      <c r="BJ35" s="590" t="s">
        <v>463</v>
      </c>
      <c r="BK35" s="591"/>
      <c r="BL35" s="591"/>
      <c r="BM35" s="591"/>
      <c r="BN35" s="591"/>
      <c r="BO35" s="591"/>
      <c r="BP35" s="591"/>
      <c r="BQ35" s="591"/>
      <c r="BR35" s="591"/>
      <c r="BS35" s="592"/>
      <c r="BT35" s="590"/>
      <c r="BU35" s="591"/>
      <c r="BV35" s="591"/>
      <c r="BW35" s="592"/>
      <c r="BX35" s="590" t="s">
        <v>447</v>
      </c>
      <c r="BY35" s="591"/>
      <c r="BZ35" s="591"/>
      <c r="CA35" s="592"/>
      <c r="CB35" s="653">
        <f>CB42+CB57</f>
        <v>597520</v>
      </c>
      <c r="CC35" s="653"/>
      <c r="CD35" s="653"/>
      <c r="CE35" s="653"/>
      <c r="CF35" s="653"/>
      <c r="CG35" s="653"/>
      <c r="CH35" s="653"/>
      <c r="CI35" s="653"/>
      <c r="CJ35" s="653">
        <f t="shared" ref="CJ35" si="2">CJ42+CJ57</f>
        <v>597520</v>
      </c>
      <c r="CK35" s="653"/>
      <c r="CL35" s="653"/>
      <c r="CM35" s="653"/>
      <c r="CN35" s="653"/>
      <c r="CO35" s="653"/>
      <c r="CP35" s="653"/>
      <c r="CQ35" s="653"/>
      <c r="CR35" s="653">
        <f t="shared" ref="CR35" si="3">CR42+CR57</f>
        <v>597520</v>
      </c>
      <c r="CS35" s="653"/>
      <c r="CT35" s="653"/>
      <c r="CU35" s="653"/>
      <c r="CV35" s="653"/>
      <c r="CW35" s="653"/>
      <c r="CX35" s="653"/>
      <c r="CY35" s="653"/>
      <c r="CZ35" s="724"/>
      <c r="DA35" s="724"/>
      <c r="DB35" s="724"/>
      <c r="DC35" s="724"/>
      <c r="DD35" s="724"/>
      <c r="DE35" s="724"/>
      <c r="DF35" s="724"/>
      <c r="DG35" s="725"/>
    </row>
    <row r="36" spans="1:124" s="20" customFormat="1" ht="12.95" customHeight="1" x14ac:dyDescent="0.2">
      <c r="A36" s="854"/>
      <c r="B36" s="854"/>
      <c r="C36" s="854"/>
      <c r="D36" s="854"/>
      <c r="E36" s="854"/>
      <c r="F36" s="854"/>
      <c r="G36" s="854"/>
      <c r="H36" s="854"/>
      <c r="I36" s="854"/>
      <c r="J36" s="854"/>
      <c r="K36" s="854"/>
      <c r="L36" s="854"/>
      <c r="M36" s="854"/>
      <c r="N36" s="854"/>
      <c r="O36" s="854"/>
      <c r="P36" s="854"/>
      <c r="Q36" s="854"/>
      <c r="R36" s="854"/>
      <c r="S36" s="854"/>
      <c r="T36" s="854"/>
      <c r="U36" s="854"/>
      <c r="V36" s="854"/>
      <c r="W36" s="854"/>
      <c r="X36" s="854"/>
      <c r="Y36" s="854"/>
      <c r="Z36" s="854"/>
      <c r="AA36" s="854"/>
      <c r="AB36" s="854"/>
      <c r="AC36" s="854"/>
      <c r="AD36" s="854"/>
      <c r="AE36" s="854"/>
      <c r="AF36" s="854"/>
      <c r="AG36" s="854"/>
      <c r="AH36" s="854"/>
      <c r="AI36" s="854"/>
      <c r="AJ36" s="854"/>
      <c r="AK36" s="854"/>
      <c r="AL36" s="854"/>
      <c r="AM36" s="854"/>
      <c r="AN36" s="854"/>
      <c r="AO36" s="854"/>
      <c r="AP36" s="854"/>
      <c r="AQ36" s="854"/>
      <c r="AR36" s="854"/>
      <c r="AS36" s="854"/>
      <c r="AT36" s="854"/>
      <c r="AU36" s="854"/>
      <c r="AV36" s="854"/>
      <c r="AW36" s="855"/>
      <c r="AX36" s="857"/>
      <c r="AY36" s="858"/>
      <c r="AZ36" s="858"/>
      <c r="BA36" s="858"/>
      <c r="BB36" s="859"/>
      <c r="BC36" s="651" t="s">
        <v>54</v>
      </c>
      <c r="BD36" s="651"/>
      <c r="BE36" s="651"/>
      <c r="BF36" s="651"/>
      <c r="BG36" s="651"/>
      <c r="BH36" s="651"/>
      <c r="BI36" s="651"/>
      <c r="BJ36" s="590" t="s">
        <v>463</v>
      </c>
      <c r="BK36" s="591"/>
      <c r="BL36" s="591"/>
      <c r="BM36" s="591"/>
      <c r="BN36" s="591"/>
      <c r="BO36" s="591"/>
      <c r="BP36" s="591"/>
      <c r="BQ36" s="591"/>
      <c r="BR36" s="591"/>
      <c r="BS36" s="592"/>
      <c r="BT36" s="590"/>
      <c r="BU36" s="591"/>
      <c r="BV36" s="591"/>
      <c r="BW36" s="592"/>
      <c r="BX36" s="590" t="s">
        <v>446</v>
      </c>
      <c r="BY36" s="591"/>
      <c r="BZ36" s="591"/>
      <c r="CA36" s="592"/>
      <c r="CB36" s="653">
        <f>CB43</f>
        <v>22677000</v>
      </c>
      <c r="CC36" s="653"/>
      <c r="CD36" s="653"/>
      <c r="CE36" s="653"/>
      <c r="CF36" s="653"/>
      <c r="CG36" s="653"/>
      <c r="CH36" s="653"/>
      <c r="CI36" s="653"/>
      <c r="CJ36" s="653">
        <f t="shared" ref="CJ36" si="4">CJ43</f>
        <v>22677000</v>
      </c>
      <c r="CK36" s="653"/>
      <c r="CL36" s="653"/>
      <c r="CM36" s="653"/>
      <c r="CN36" s="653"/>
      <c r="CO36" s="653"/>
      <c r="CP36" s="653"/>
      <c r="CQ36" s="653"/>
      <c r="CR36" s="653">
        <f t="shared" ref="CR36" si="5">CR43</f>
        <v>27057400</v>
      </c>
      <c r="CS36" s="653"/>
      <c r="CT36" s="653"/>
      <c r="CU36" s="653"/>
      <c r="CV36" s="653"/>
      <c r="CW36" s="653"/>
      <c r="CX36" s="653"/>
      <c r="CY36" s="653"/>
      <c r="CZ36" s="724"/>
      <c r="DA36" s="724"/>
      <c r="DB36" s="724"/>
      <c r="DC36" s="724"/>
      <c r="DD36" s="724"/>
      <c r="DE36" s="724"/>
      <c r="DF36" s="724"/>
      <c r="DG36" s="725"/>
    </row>
    <row r="37" spans="1:124" s="20" customFormat="1" ht="12.95" customHeight="1" x14ac:dyDescent="0.2">
      <c r="A37" s="654"/>
      <c r="B37" s="654"/>
      <c r="C37" s="654"/>
      <c r="D37" s="654"/>
      <c r="E37" s="654"/>
      <c r="F37" s="654"/>
      <c r="G37" s="654"/>
      <c r="H37" s="654"/>
      <c r="I37" s="654"/>
      <c r="J37" s="654"/>
      <c r="K37" s="654"/>
      <c r="L37" s="654"/>
      <c r="M37" s="654"/>
      <c r="N37" s="654"/>
      <c r="O37" s="654"/>
      <c r="P37" s="654"/>
      <c r="Q37" s="654"/>
      <c r="R37" s="654"/>
      <c r="S37" s="654"/>
      <c r="T37" s="654"/>
      <c r="U37" s="654"/>
      <c r="V37" s="654"/>
      <c r="W37" s="654"/>
      <c r="X37" s="654"/>
      <c r="Y37" s="654"/>
      <c r="Z37" s="654"/>
      <c r="AA37" s="654"/>
      <c r="AB37" s="654"/>
      <c r="AC37" s="654"/>
      <c r="AD37" s="654"/>
      <c r="AE37" s="654"/>
      <c r="AF37" s="654"/>
      <c r="AG37" s="654"/>
      <c r="AH37" s="654"/>
      <c r="AI37" s="654"/>
      <c r="AJ37" s="654"/>
      <c r="AK37" s="654"/>
      <c r="AL37" s="654"/>
      <c r="AM37" s="654"/>
      <c r="AN37" s="654"/>
      <c r="AO37" s="654"/>
      <c r="AP37" s="654"/>
      <c r="AQ37" s="654"/>
      <c r="AR37" s="654"/>
      <c r="AS37" s="654"/>
      <c r="AT37" s="654"/>
      <c r="AU37" s="654"/>
      <c r="AV37" s="654"/>
      <c r="AW37" s="856"/>
      <c r="AX37" s="622"/>
      <c r="AY37" s="623"/>
      <c r="AZ37" s="623"/>
      <c r="BA37" s="623"/>
      <c r="BB37" s="624"/>
      <c r="BC37" s="651" t="s">
        <v>54</v>
      </c>
      <c r="BD37" s="651"/>
      <c r="BE37" s="651"/>
      <c r="BF37" s="651"/>
      <c r="BG37" s="651"/>
      <c r="BH37" s="651"/>
      <c r="BI37" s="651"/>
      <c r="BJ37" s="590" t="s">
        <v>463</v>
      </c>
      <c r="BK37" s="591"/>
      <c r="BL37" s="591"/>
      <c r="BM37" s="591"/>
      <c r="BN37" s="591"/>
      <c r="BO37" s="591"/>
      <c r="BP37" s="591"/>
      <c r="BQ37" s="591"/>
      <c r="BR37" s="591"/>
      <c r="BS37" s="592"/>
      <c r="BT37" s="590"/>
      <c r="BU37" s="591"/>
      <c r="BV37" s="591"/>
      <c r="BW37" s="592"/>
      <c r="BX37" s="590" t="s">
        <v>448</v>
      </c>
      <c r="BY37" s="591"/>
      <c r="BZ37" s="591"/>
      <c r="CA37" s="592"/>
      <c r="CB37" s="653">
        <f>CB58</f>
        <v>7336700</v>
      </c>
      <c r="CC37" s="653"/>
      <c r="CD37" s="653"/>
      <c r="CE37" s="653"/>
      <c r="CF37" s="653"/>
      <c r="CG37" s="653"/>
      <c r="CH37" s="653"/>
      <c r="CI37" s="653"/>
      <c r="CJ37" s="653">
        <f t="shared" ref="CJ37" si="6">CJ58</f>
        <v>6251100</v>
      </c>
      <c r="CK37" s="653"/>
      <c r="CL37" s="653"/>
      <c r="CM37" s="653"/>
      <c r="CN37" s="653"/>
      <c r="CO37" s="653"/>
      <c r="CP37" s="653"/>
      <c r="CQ37" s="653"/>
      <c r="CR37" s="653">
        <f t="shared" ref="CR37" si="7">CR58</f>
        <v>5418900</v>
      </c>
      <c r="CS37" s="653"/>
      <c r="CT37" s="653"/>
      <c r="CU37" s="653"/>
      <c r="CV37" s="653"/>
      <c r="CW37" s="653"/>
      <c r="CX37" s="653"/>
      <c r="CY37" s="653"/>
      <c r="CZ37" s="724"/>
      <c r="DA37" s="724"/>
      <c r="DB37" s="724"/>
      <c r="DC37" s="724"/>
      <c r="DD37" s="724"/>
      <c r="DE37" s="724"/>
      <c r="DF37" s="724"/>
      <c r="DG37" s="725"/>
    </row>
    <row r="38" spans="1:124" s="20" customFormat="1" x14ac:dyDescent="0.2">
      <c r="A38" s="670" t="s">
        <v>47</v>
      </c>
      <c r="B38" s="671"/>
      <c r="C38" s="671"/>
      <c r="D38" s="671"/>
      <c r="E38" s="671"/>
      <c r="F38" s="671"/>
      <c r="G38" s="671"/>
      <c r="H38" s="671"/>
      <c r="I38" s="671"/>
      <c r="J38" s="671"/>
      <c r="K38" s="671"/>
      <c r="L38" s="671"/>
      <c r="M38" s="671"/>
      <c r="N38" s="671"/>
      <c r="O38" s="671"/>
      <c r="P38" s="671"/>
      <c r="Q38" s="671"/>
      <c r="R38" s="671"/>
      <c r="S38" s="671"/>
      <c r="T38" s="671"/>
      <c r="U38" s="671"/>
      <c r="V38" s="671"/>
      <c r="W38" s="671"/>
      <c r="X38" s="671"/>
      <c r="Y38" s="671"/>
      <c r="Z38" s="671"/>
      <c r="AA38" s="671"/>
      <c r="AB38" s="671"/>
      <c r="AC38" s="671"/>
      <c r="AD38" s="671"/>
      <c r="AE38" s="671"/>
      <c r="AF38" s="671"/>
      <c r="AG38" s="671"/>
      <c r="AH38" s="671"/>
      <c r="AI38" s="671"/>
      <c r="AJ38" s="671"/>
      <c r="AK38" s="671"/>
      <c r="AL38" s="671"/>
      <c r="AM38" s="671"/>
      <c r="AN38" s="671"/>
      <c r="AO38" s="671"/>
      <c r="AP38" s="671"/>
      <c r="AQ38" s="671"/>
      <c r="AR38" s="671"/>
      <c r="AS38" s="671"/>
      <c r="AT38" s="671"/>
      <c r="AU38" s="671"/>
      <c r="AV38" s="671"/>
      <c r="AW38" s="804"/>
      <c r="AX38" s="661" t="s">
        <v>52</v>
      </c>
      <c r="AY38" s="662"/>
      <c r="AZ38" s="662"/>
      <c r="BA38" s="662"/>
      <c r="BB38" s="663"/>
      <c r="BC38" s="708" t="s">
        <v>53</v>
      </c>
      <c r="BD38" s="662"/>
      <c r="BE38" s="662"/>
      <c r="BF38" s="662"/>
      <c r="BG38" s="662"/>
      <c r="BH38" s="662"/>
      <c r="BI38" s="663"/>
      <c r="BJ38" s="479"/>
      <c r="BK38" s="480"/>
      <c r="BL38" s="480"/>
      <c r="BM38" s="480"/>
      <c r="BN38" s="480"/>
      <c r="BO38" s="480"/>
      <c r="BP38" s="480"/>
      <c r="BQ38" s="480"/>
      <c r="BR38" s="480"/>
      <c r="BS38" s="481"/>
      <c r="BT38" s="479"/>
      <c r="BU38" s="480"/>
      <c r="BV38" s="480"/>
      <c r="BW38" s="481"/>
      <c r="BX38" s="479"/>
      <c r="BY38" s="480"/>
      <c r="BZ38" s="480"/>
      <c r="CA38" s="481"/>
      <c r="CB38" s="578"/>
      <c r="CC38" s="579"/>
      <c r="CD38" s="579"/>
      <c r="CE38" s="579"/>
      <c r="CF38" s="579"/>
      <c r="CG38" s="579"/>
      <c r="CH38" s="579"/>
      <c r="CI38" s="580"/>
      <c r="CJ38" s="578"/>
      <c r="CK38" s="579"/>
      <c r="CL38" s="579"/>
      <c r="CM38" s="579"/>
      <c r="CN38" s="579"/>
      <c r="CO38" s="579"/>
      <c r="CP38" s="579"/>
      <c r="CQ38" s="580"/>
      <c r="CR38" s="578"/>
      <c r="CS38" s="579"/>
      <c r="CT38" s="579"/>
      <c r="CU38" s="579"/>
      <c r="CV38" s="579"/>
      <c r="CW38" s="579"/>
      <c r="CX38" s="579"/>
      <c r="CY38" s="580"/>
      <c r="CZ38" s="569"/>
      <c r="DA38" s="570"/>
      <c r="DB38" s="570"/>
      <c r="DC38" s="570"/>
      <c r="DD38" s="570"/>
      <c r="DE38" s="570"/>
      <c r="DF38" s="570"/>
      <c r="DG38" s="571"/>
    </row>
    <row r="39" spans="1:124" s="20" customFormat="1" x14ac:dyDescent="0.2">
      <c r="A39" s="699" t="s">
        <v>48</v>
      </c>
      <c r="B39" s="699"/>
      <c r="C39" s="699"/>
      <c r="D39" s="699"/>
      <c r="E39" s="699"/>
      <c r="F39" s="699"/>
      <c r="G39" s="699"/>
      <c r="H39" s="699"/>
      <c r="I39" s="699"/>
      <c r="J39" s="699"/>
      <c r="K39" s="699"/>
      <c r="L39" s="699"/>
      <c r="M39" s="699"/>
      <c r="N39" s="699"/>
      <c r="O39" s="699"/>
      <c r="P39" s="699"/>
      <c r="Q39" s="699"/>
      <c r="R39" s="699"/>
      <c r="S39" s="699"/>
      <c r="T39" s="699"/>
      <c r="U39" s="699"/>
      <c r="V39" s="699"/>
      <c r="W39" s="699"/>
      <c r="X39" s="699"/>
      <c r="Y39" s="699"/>
      <c r="Z39" s="699"/>
      <c r="AA39" s="699"/>
      <c r="AB39" s="699"/>
      <c r="AC39" s="699"/>
      <c r="AD39" s="699"/>
      <c r="AE39" s="699"/>
      <c r="AF39" s="699"/>
      <c r="AG39" s="699"/>
      <c r="AH39" s="699"/>
      <c r="AI39" s="699"/>
      <c r="AJ39" s="699"/>
      <c r="AK39" s="699"/>
      <c r="AL39" s="699"/>
      <c r="AM39" s="699"/>
      <c r="AN39" s="699"/>
      <c r="AO39" s="699"/>
      <c r="AP39" s="699"/>
      <c r="AQ39" s="699"/>
      <c r="AR39" s="699"/>
      <c r="AS39" s="699"/>
      <c r="AT39" s="699"/>
      <c r="AU39" s="699"/>
      <c r="AV39" s="699"/>
      <c r="AW39" s="700"/>
      <c r="AX39" s="667"/>
      <c r="AY39" s="668"/>
      <c r="AZ39" s="668"/>
      <c r="BA39" s="668"/>
      <c r="BB39" s="669"/>
      <c r="BC39" s="709"/>
      <c r="BD39" s="668"/>
      <c r="BE39" s="668"/>
      <c r="BF39" s="668"/>
      <c r="BG39" s="668"/>
      <c r="BH39" s="668"/>
      <c r="BI39" s="669"/>
      <c r="BJ39" s="482"/>
      <c r="BK39" s="483"/>
      <c r="BL39" s="483"/>
      <c r="BM39" s="483"/>
      <c r="BN39" s="483"/>
      <c r="BO39" s="483"/>
      <c r="BP39" s="483"/>
      <c r="BQ39" s="483"/>
      <c r="BR39" s="483"/>
      <c r="BS39" s="484"/>
      <c r="BT39" s="482"/>
      <c r="BU39" s="483"/>
      <c r="BV39" s="483"/>
      <c r="BW39" s="484"/>
      <c r="BX39" s="482"/>
      <c r="BY39" s="483"/>
      <c r="BZ39" s="483"/>
      <c r="CA39" s="484"/>
      <c r="CB39" s="581"/>
      <c r="CC39" s="582"/>
      <c r="CD39" s="582"/>
      <c r="CE39" s="582"/>
      <c r="CF39" s="582"/>
      <c r="CG39" s="582"/>
      <c r="CH39" s="582"/>
      <c r="CI39" s="583"/>
      <c r="CJ39" s="581"/>
      <c r="CK39" s="582"/>
      <c r="CL39" s="582"/>
      <c r="CM39" s="582"/>
      <c r="CN39" s="582"/>
      <c r="CO39" s="582"/>
      <c r="CP39" s="582"/>
      <c r="CQ39" s="583"/>
      <c r="CR39" s="581"/>
      <c r="CS39" s="582"/>
      <c r="CT39" s="582"/>
      <c r="CU39" s="582"/>
      <c r="CV39" s="582"/>
      <c r="CW39" s="582"/>
      <c r="CX39" s="582"/>
      <c r="CY39" s="583"/>
      <c r="CZ39" s="575"/>
      <c r="DA39" s="576"/>
      <c r="DB39" s="576"/>
      <c r="DC39" s="576"/>
      <c r="DD39" s="576"/>
      <c r="DE39" s="576"/>
      <c r="DF39" s="576"/>
      <c r="DG39" s="577"/>
    </row>
    <row r="40" spans="1:124" s="20" customFormat="1" x14ac:dyDescent="0.2">
      <c r="A40" s="603" t="s">
        <v>47</v>
      </c>
      <c r="B40" s="603"/>
      <c r="C40" s="603"/>
      <c r="D40" s="603"/>
      <c r="E40" s="603"/>
      <c r="F40" s="603"/>
      <c r="G40" s="603"/>
      <c r="H40" s="603"/>
      <c r="I40" s="603"/>
      <c r="J40" s="603"/>
      <c r="K40" s="603"/>
      <c r="L40" s="603"/>
      <c r="M40" s="603"/>
      <c r="N40" s="603"/>
      <c r="O40" s="603"/>
      <c r="P40" s="603"/>
      <c r="Q40" s="603"/>
      <c r="R40" s="603"/>
      <c r="S40" s="603"/>
      <c r="T40" s="603"/>
      <c r="U40" s="603"/>
      <c r="V40" s="603"/>
      <c r="W40" s="603"/>
      <c r="X40" s="603"/>
      <c r="Y40" s="603"/>
      <c r="Z40" s="603"/>
      <c r="AA40" s="603"/>
      <c r="AB40" s="603"/>
      <c r="AC40" s="603"/>
      <c r="AD40" s="603"/>
      <c r="AE40" s="603"/>
      <c r="AF40" s="603"/>
      <c r="AG40" s="603"/>
      <c r="AH40" s="603"/>
      <c r="AI40" s="603"/>
      <c r="AJ40" s="603"/>
      <c r="AK40" s="603"/>
      <c r="AL40" s="603"/>
      <c r="AM40" s="603"/>
      <c r="AN40" s="603"/>
      <c r="AO40" s="603"/>
      <c r="AP40" s="603"/>
      <c r="AQ40" s="603"/>
      <c r="AR40" s="603"/>
      <c r="AS40" s="603"/>
      <c r="AT40" s="603"/>
      <c r="AU40" s="603"/>
      <c r="AV40" s="603"/>
      <c r="AW40" s="803"/>
      <c r="AX40" s="534" t="s">
        <v>55</v>
      </c>
      <c r="AY40" s="535"/>
      <c r="AZ40" s="535"/>
      <c r="BA40" s="535"/>
      <c r="BB40" s="536"/>
      <c r="BC40" s="537"/>
      <c r="BD40" s="535"/>
      <c r="BE40" s="535"/>
      <c r="BF40" s="535"/>
      <c r="BG40" s="535"/>
      <c r="BH40" s="535"/>
      <c r="BI40" s="536"/>
      <c r="BJ40" s="473"/>
      <c r="BK40" s="474"/>
      <c r="BL40" s="474"/>
      <c r="BM40" s="474"/>
      <c r="BN40" s="474"/>
      <c r="BO40" s="474"/>
      <c r="BP40" s="474"/>
      <c r="BQ40" s="474"/>
      <c r="BR40" s="474"/>
      <c r="BS40" s="475"/>
      <c r="BT40" s="473"/>
      <c r="BU40" s="474"/>
      <c r="BV40" s="474"/>
      <c r="BW40" s="475"/>
      <c r="BX40" s="473"/>
      <c r="BY40" s="474"/>
      <c r="BZ40" s="474"/>
      <c r="CA40" s="475"/>
      <c r="CB40" s="761"/>
      <c r="CC40" s="762"/>
      <c r="CD40" s="762"/>
      <c r="CE40" s="762"/>
      <c r="CF40" s="762"/>
      <c r="CG40" s="762"/>
      <c r="CH40" s="762"/>
      <c r="CI40" s="763"/>
      <c r="CJ40" s="761"/>
      <c r="CK40" s="762"/>
      <c r="CL40" s="762"/>
      <c r="CM40" s="762"/>
      <c r="CN40" s="762"/>
      <c r="CO40" s="762"/>
      <c r="CP40" s="762"/>
      <c r="CQ40" s="763"/>
      <c r="CR40" s="761"/>
      <c r="CS40" s="762"/>
      <c r="CT40" s="762"/>
      <c r="CU40" s="762"/>
      <c r="CV40" s="762"/>
      <c r="CW40" s="762"/>
      <c r="CX40" s="762"/>
      <c r="CY40" s="763"/>
      <c r="CZ40" s="844"/>
      <c r="DA40" s="845"/>
      <c r="DB40" s="845"/>
      <c r="DC40" s="845"/>
      <c r="DD40" s="845"/>
      <c r="DE40" s="845"/>
      <c r="DF40" s="845"/>
      <c r="DG40" s="846"/>
    </row>
    <row r="41" spans="1:124" s="165" customFormat="1" ht="12.95" customHeight="1" x14ac:dyDescent="0.2">
      <c r="A41" s="863" t="s">
        <v>449</v>
      </c>
      <c r="B41" s="863"/>
      <c r="C41" s="863"/>
      <c r="D41" s="863"/>
      <c r="E41" s="863"/>
      <c r="F41" s="863"/>
      <c r="G41" s="863"/>
      <c r="H41" s="863"/>
      <c r="I41" s="863"/>
      <c r="J41" s="863"/>
      <c r="K41" s="863"/>
      <c r="L41" s="863"/>
      <c r="M41" s="863"/>
      <c r="N41" s="863"/>
      <c r="O41" s="863"/>
      <c r="P41" s="863"/>
      <c r="Q41" s="863"/>
      <c r="R41" s="863"/>
      <c r="S41" s="863"/>
      <c r="T41" s="863"/>
      <c r="U41" s="863"/>
      <c r="V41" s="863"/>
      <c r="W41" s="863"/>
      <c r="X41" s="863"/>
      <c r="Y41" s="863"/>
      <c r="Z41" s="863"/>
      <c r="AA41" s="863"/>
      <c r="AB41" s="863"/>
      <c r="AC41" s="863"/>
      <c r="AD41" s="863"/>
      <c r="AE41" s="863"/>
      <c r="AF41" s="863"/>
      <c r="AG41" s="863"/>
      <c r="AH41" s="863"/>
      <c r="AI41" s="863"/>
      <c r="AJ41" s="863"/>
      <c r="AK41" s="863"/>
      <c r="AL41" s="863"/>
      <c r="AM41" s="863"/>
      <c r="AN41" s="863"/>
      <c r="AO41" s="863"/>
      <c r="AP41" s="863"/>
      <c r="AQ41" s="863"/>
      <c r="AR41" s="863"/>
      <c r="AS41" s="863"/>
      <c r="AT41" s="863"/>
      <c r="AU41" s="863"/>
      <c r="AV41" s="863"/>
      <c r="AW41" s="864"/>
      <c r="AX41" s="869" t="s">
        <v>270</v>
      </c>
      <c r="AY41" s="870"/>
      <c r="AZ41" s="870"/>
      <c r="BA41" s="870"/>
      <c r="BB41" s="871"/>
      <c r="BC41" s="878" t="s">
        <v>56</v>
      </c>
      <c r="BD41" s="870"/>
      <c r="BE41" s="870"/>
      <c r="BF41" s="870"/>
      <c r="BG41" s="870"/>
      <c r="BH41" s="870"/>
      <c r="BI41" s="871"/>
      <c r="BJ41" s="476" t="s">
        <v>463</v>
      </c>
      <c r="BK41" s="477"/>
      <c r="BL41" s="477"/>
      <c r="BM41" s="477"/>
      <c r="BN41" s="477"/>
      <c r="BO41" s="477"/>
      <c r="BP41" s="477"/>
      <c r="BQ41" s="477"/>
      <c r="BR41" s="477"/>
      <c r="BS41" s="478"/>
      <c r="BT41" s="476"/>
      <c r="BU41" s="477"/>
      <c r="BV41" s="477"/>
      <c r="BW41" s="478"/>
      <c r="BX41" s="476"/>
      <c r="BY41" s="477"/>
      <c r="BZ41" s="477"/>
      <c r="CA41" s="478"/>
      <c r="CB41" s="721">
        <f>CB42+CB43</f>
        <v>23274520</v>
      </c>
      <c r="CC41" s="722"/>
      <c r="CD41" s="722"/>
      <c r="CE41" s="722"/>
      <c r="CF41" s="722"/>
      <c r="CG41" s="722"/>
      <c r="CH41" s="722"/>
      <c r="CI41" s="723"/>
      <c r="CJ41" s="721">
        <f>CJ42+CJ43</f>
        <v>23274520</v>
      </c>
      <c r="CK41" s="722"/>
      <c r="CL41" s="722"/>
      <c r="CM41" s="722"/>
      <c r="CN41" s="722"/>
      <c r="CO41" s="722"/>
      <c r="CP41" s="722"/>
      <c r="CQ41" s="723"/>
      <c r="CR41" s="721">
        <f>CR42+CR43</f>
        <v>27654920</v>
      </c>
      <c r="CS41" s="722"/>
      <c r="CT41" s="722"/>
      <c r="CU41" s="722"/>
      <c r="CV41" s="722"/>
      <c r="CW41" s="722"/>
      <c r="CX41" s="722"/>
      <c r="CY41" s="723"/>
      <c r="CZ41" s="860"/>
      <c r="DA41" s="861"/>
      <c r="DB41" s="861"/>
      <c r="DC41" s="861"/>
      <c r="DD41" s="861"/>
      <c r="DE41" s="861"/>
      <c r="DF41" s="861"/>
      <c r="DG41" s="862"/>
    </row>
    <row r="42" spans="1:124" s="165" customFormat="1" ht="12.95" customHeight="1" x14ac:dyDescent="0.2">
      <c r="A42" s="865"/>
      <c r="B42" s="865"/>
      <c r="C42" s="865"/>
      <c r="D42" s="865"/>
      <c r="E42" s="865"/>
      <c r="F42" s="865"/>
      <c r="G42" s="865"/>
      <c r="H42" s="865"/>
      <c r="I42" s="865"/>
      <c r="J42" s="865"/>
      <c r="K42" s="865"/>
      <c r="L42" s="865"/>
      <c r="M42" s="865"/>
      <c r="N42" s="865"/>
      <c r="O42" s="865"/>
      <c r="P42" s="865"/>
      <c r="Q42" s="865"/>
      <c r="R42" s="865"/>
      <c r="S42" s="865"/>
      <c r="T42" s="865"/>
      <c r="U42" s="865"/>
      <c r="V42" s="865"/>
      <c r="W42" s="865"/>
      <c r="X42" s="865"/>
      <c r="Y42" s="865"/>
      <c r="Z42" s="865"/>
      <c r="AA42" s="865"/>
      <c r="AB42" s="865"/>
      <c r="AC42" s="865"/>
      <c r="AD42" s="865"/>
      <c r="AE42" s="865"/>
      <c r="AF42" s="865"/>
      <c r="AG42" s="865"/>
      <c r="AH42" s="865"/>
      <c r="AI42" s="865"/>
      <c r="AJ42" s="865"/>
      <c r="AK42" s="865"/>
      <c r="AL42" s="865"/>
      <c r="AM42" s="865"/>
      <c r="AN42" s="865"/>
      <c r="AO42" s="865"/>
      <c r="AP42" s="865"/>
      <c r="AQ42" s="865"/>
      <c r="AR42" s="865"/>
      <c r="AS42" s="865"/>
      <c r="AT42" s="865"/>
      <c r="AU42" s="865"/>
      <c r="AV42" s="865"/>
      <c r="AW42" s="866"/>
      <c r="AX42" s="872"/>
      <c r="AY42" s="873"/>
      <c r="AZ42" s="873"/>
      <c r="BA42" s="873"/>
      <c r="BB42" s="874"/>
      <c r="BC42" s="879"/>
      <c r="BD42" s="873"/>
      <c r="BE42" s="873"/>
      <c r="BF42" s="873"/>
      <c r="BG42" s="873"/>
      <c r="BH42" s="873"/>
      <c r="BI42" s="874"/>
      <c r="BJ42" s="476" t="s">
        <v>463</v>
      </c>
      <c r="BK42" s="477"/>
      <c r="BL42" s="477"/>
      <c r="BM42" s="477"/>
      <c r="BN42" s="477"/>
      <c r="BO42" s="477"/>
      <c r="BP42" s="477"/>
      <c r="BQ42" s="477"/>
      <c r="BR42" s="477"/>
      <c r="BS42" s="478"/>
      <c r="BT42" s="476"/>
      <c r="BU42" s="477"/>
      <c r="BV42" s="477"/>
      <c r="BW42" s="478"/>
      <c r="BX42" s="476" t="s">
        <v>447</v>
      </c>
      <c r="BY42" s="477"/>
      <c r="BZ42" s="477"/>
      <c r="CA42" s="478"/>
      <c r="CB42" s="721">
        <f>CB51</f>
        <v>597520</v>
      </c>
      <c r="CC42" s="722"/>
      <c r="CD42" s="722"/>
      <c r="CE42" s="722"/>
      <c r="CF42" s="722"/>
      <c r="CG42" s="722"/>
      <c r="CH42" s="722"/>
      <c r="CI42" s="723"/>
      <c r="CJ42" s="721">
        <f t="shared" ref="CJ42" si="8">CJ51</f>
        <v>597520</v>
      </c>
      <c r="CK42" s="722"/>
      <c r="CL42" s="722"/>
      <c r="CM42" s="722"/>
      <c r="CN42" s="722"/>
      <c r="CO42" s="722"/>
      <c r="CP42" s="722"/>
      <c r="CQ42" s="723"/>
      <c r="CR42" s="721">
        <f t="shared" ref="CR42" si="9">CR51</f>
        <v>597520</v>
      </c>
      <c r="CS42" s="722"/>
      <c r="CT42" s="722"/>
      <c r="CU42" s="722"/>
      <c r="CV42" s="722"/>
      <c r="CW42" s="722"/>
      <c r="CX42" s="722"/>
      <c r="CY42" s="723"/>
      <c r="CZ42" s="860"/>
      <c r="DA42" s="861"/>
      <c r="DB42" s="861"/>
      <c r="DC42" s="861"/>
      <c r="DD42" s="861"/>
      <c r="DE42" s="861"/>
      <c r="DF42" s="861"/>
      <c r="DG42" s="862"/>
      <c r="DK42" s="165" t="s">
        <v>491</v>
      </c>
    </row>
    <row r="43" spans="1:124" s="165" customFormat="1" ht="12.95" customHeight="1" x14ac:dyDescent="0.2">
      <c r="A43" s="867"/>
      <c r="B43" s="867"/>
      <c r="C43" s="867"/>
      <c r="D43" s="867"/>
      <c r="E43" s="867"/>
      <c r="F43" s="867"/>
      <c r="G43" s="867"/>
      <c r="H43" s="867"/>
      <c r="I43" s="867"/>
      <c r="J43" s="867"/>
      <c r="K43" s="867"/>
      <c r="L43" s="867"/>
      <c r="M43" s="867"/>
      <c r="N43" s="867"/>
      <c r="O43" s="867"/>
      <c r="P43" s="867"/>
      <c r="Q43" s="867"/>
      <c r="R43" s="867"/>
      <c r="S43" s="867"/>
      <c r="T43" s="867"/>
      <c r="U43" s="867"/>
      <c r="V43" s="867"/>
      <c r="W43" s="867"/>
      <c r="X43" s="867"/>
      <c r="Y43" s="867"/>
      <c r="Z43" s="867"/>
      <c r="AA43" s="867"/>
      <c r="AB43" s="867"/>
      <c r="AC43" s="867"/>
      <c r="AD43" s="867"/>
      <c r="AE43" s="867"/>
      <c r="AF43" s="867"/>
      <c r="AG43" s="867"/>
      <c r="AH43" s="867"/>
      <c r="AI43" s="867"/>
      <c r="AJ43" s="867"/>
      <c r="AK43" s="867"/>
      <c r="AL43" s="867"/>
      <c r="AM43" s="867"/>
      <c r="AN43" s="867"/>
      <c r="AO43" s="867"/>
      <c r="AP43" s="867"/>
      <c r="AQ43" s="867"/>
      <c r="AR43" s="867"/>
      <c r="AS43" s="867"/>
      <c r="AT43" s="867"/>
      <c r="AU43" s="867"/>
      <c r="AV43" s="867"/>
      <c r="AW43" s="868"/>
      <c r="AX43" s="875"/>
      <c r="AY43" s="876"/>
      <c r="AZ43" s="876"/>
      <c r="BA43" s="876"/>
      <c r="BB43" s="877"/>
      <c r="BC43" s="880"/>
      <c r="BD43" s="876"/>
      <c r="BE43" s="876"/>
      <c r="BF43" s="876"/>
      <c r="BG43" s="876"/>
      <c r="BH43" s="876"/>
      <c r="BI43" s="877"/>
      <c r="BJ43" s="476" t="s">
        <v>463</v>
      </c>
      <c r="BK43" s="477"/>
      <c r="BL43" s="477"/>
      <c r="BM43" s="477"/>
      <c r="BN43" s="477"/>
      <c r="BO43" s="477"/>
      <c r="BP43" s="477"/>
      <c r="BQ43" s="477"/>
      <c r="BR43" s="477"/>
      <c r="BS43" s="478"/>
      <c r="BT43" s="476"/>
      <c r="BU43" s="477"/>
      <c r="BV43" s="477"/>
      <c r="BW43" s="478"/>
      <c r="BX43" s="476" t="s">
        <v>446</v>
      </c>
      <c r="BY43" s="477"/>
      <c r="BZ43" s="477"/>
      <c r="CA43" s="478"/>
      <c r="CB43" s="721">
        <f>CB44</f>
        <v>22677000</v>
      </c>
      <c r="CC43" s="722"/>
      <c r="CD43" s="722"/>
      <c r="CE43" s="722"/>
      <c r="CF43" s="722"/>
      <c r="CG43" s="722"/>
      <c r="CH43" s="722"/>
      <c r="CI43" s="723"/>
      <c r="CJ43" s="721">
        <f>CJ44</f>
        <v>22677000</v>
      </c>
      <c r="CK43" s="722"/>
      <c r="CL43" s="722"/>
      <c r="CM43" s="722"/>
      <c r="CN43" s="722"/>
      <c r="CO43" s="722"/>
      <c r="CP43" s="722"/>
      <c r="CQ43" s="723"/>
      <c r="CR43" s="721">
        <f>CR44</f>
        <v>27057400</v>
      </c>
      <c r="CS43" s="722"/>
      <c r="CT43" s="722"/>
      <c r="CU43" s="722"/>
      <c r="CV43" s="722"/>
      <c r="CW43" s="722"/>
      <c r="CX43" s="722"/>
      <c r="CY43" s="723"/>
      <c r="CZ43" s="860"/>
      <c r="DA43" s="861"/>
      <c r="DB43" s="861"/>
      <c r="DC43" s="861"/>
      <c r="DD43" s="861"/>
      <c r="DE43" s="861"/>
      <c r="DF43" s="861"/>
      <c r="DG43" s="862"/>
      <c r="DK43" s="165" t="s">
        <v>492</v>
      </c>
    </row>
    <row r="44" spans="1:124" s="20" customFormat="1" x14ac:dyDescent="0.2">
      <c r="A44" s="805" t="s">
        <v>47</v>
      </c>
      <c r="B44" s="805"/>
      <c r="C44" s="805"/>
      <c r="D44" s="805"/>
      <c r="E44" s="805"/>
      <c r="F44" s="805"/>
      <c r="G44" s="805"/>
      <c r="H44" s="805"/>
      <c r="I44" s="805"/>
      <c r="J44" s="805"/>
      <c r="K44" s="805"/>
      <c r="L44" s="805"/>
      <c r="M44" s="805"/>
      <c r="N44" s="805"/>
      <c r="O44" s="805"/>
      <c r="P44" s="805"/>
      <c r="Q44" s="805"/>
      <c r="R44" s="805"/>
      <c r="S44" s="805"/>
      <c r="T44" s="805"/>
      <c r="U44" s="805"/>
      <c r="V44" s="805"/>
      <c r="W44" s="805"/>
      <c r="X44" s="805"/>
      <c r="Y44" s="805"/>
      <c r="Z44" s="805"/>
      <c r="AA44" s="805"/>
      <c r="AB44" s="805"/>
      <c r="AC44" s="805"/>
      <c r="AD44" s="805"/>
      <c r="AE44" s="805"/>
      <c r="AF44" s="805"/>
      <c r="AG44" s="805"/>
      <c r="AH44" s="805"/>
      <c r="AI44" s="805"/>
      <c r="AJ44" s="805"/>
      <c r="AK44" s="805"/>
      <c r="AL44" s="805"/>
      <c r="AM44" s="805"/>
      <c r="AN44" s="805"/>
      <c r="AO44" s="805"/>
      <c r="AP44" s="805"/>
      <c r="AQ44" s="805"/>
      <c r="AR44" s="805"/>
      <c r="AS44" s="805"/>
      <c r="AT44" s="805"/>
      <c r="AU44" s="805"/>
      <c r="AV44" s="805"/>
      <c r="AW44" s="805"/>
      <c r="AX44" s="784" t="s">
        <v>57</v>
      </c>
      <c r="AY44" s="785"/>
      <c r="AZ44" s="785"/>
      <c r="BA44" s="785"/>
      <c r="BB44" s="786"/>
      <c r="BC44" s="793" t="s">
        <v>56</v>
      </c>
      <c r="BD44" s="785"/>
      <c r="BE44" s="785"/>
      <c r="BF44" s="785"/>
      <c r="BG44" s="785"/>
      <c r="BH44" s="785"/>
      <c r="BI44" s="786"/>
      <c r="BJ44" s="560" t="s">
        <v>463</v>
      </c>
      <c r="BK44" s="561"/>
      <c r="BL44" s="561"/>
      <c r="BM44" s="561"/>
      <c r="BN44" s="561"/>
      <c r="BO44" s="561"/>
      <c r="BP44" s="561"/>
      <c r="BQ44" s="561"/>
      <c r="BR44" s="561"/>
      <c r="BS44" s="562"/>
      <c r="BT44" s="560" t="s">
        <v>93</v>
      </c>
      <c r="BU44" s="561"/>
      <c r="BV44" s="561"/>
      <c r="BW44" s="562"/>
      <c r="BX44" s="560" t="s">
        <v>446</v>
      </c>
      <c r="BY44" s="561"/>
      <c r="BZ44" s="561"/>
      <c r="CA44" s="562"/>
      <c r="CB44" s="541">
        <f>'130'!I46</f>
        <v>22677000</v>
      </c>
      <c r="CC44" s="542"/>
      <c r="CD44" s="542"/>
      <c r="CE44" s="542"/>
      <c r="CF44" s="542"/>
      <c r="CG44" s="542"/>
      <c r="CH44" s="542"/>
      <c r="CI44" s="543"/>
      <c r="CJ44" s="541">
        <f>'130'!J46</f>
        <v>22677000</v>
      </c>
      <c r="CK44" s="542"/>
      <c r="CL44" s="542"/>
      <c r="CM44" s="542"/>
      <c r="CN44" s="542"/>
      <c r="CO44" s="542"/>
      <c r="CP44" s="542"/>
      <c r="CQ44" s="543"/>
      <c r="CR44" s="541">
        <f>'130'!K46</f>
        <v>27057400</v>
      </c>
      <c r="CS44" s="542"/>
      <c r="CT44" s="542"/>
      <c r="CU44" s="542"/>
      <c r="CV44" s="542"/>
      <c r="CW44" s="542"/>
      <c r="CX44" s="542"/>
      <c r="CY44" s="543"/>
      <c r="CZ44" s="550"/>
      <c r="DA44" s="551"/>
      <c r="DB44" s="551"/>
      <c r="DC44" s="551"/>
      <c r="DD44" s="551"/>
      <c r="DE44" s="551"/>
      <c r="DF44" s="551"/>
      <c r="DG44" s="552"/>
    </row>
    <row r="45" spans="1:124" s="20" customFormat="1" x14ac:dyDescent="0.2">
      <c r="A45" s="796" t="s">
        <v>169</v>
      </c>
      <c r="B45" s="796"/>
      <c r="C45" s="796"/>
      <c r="D45" s="796"/>
      <c r="E45" s="796"/>
      <c r="F45" s="796"/>
      <c r="G45" s="796"/>
      <c r="H45" s="796"/>
      <c r="I45" s="796"/>
      <c r="J45" s="796"/>
      <c r="K45" s="796"/>
      <c r="L45" s="796"/>
      <c r="M45" s="796"/>
      <c r="N45" s="796"/>
      <c r="O45" s="796"/>
      <c r="P45" s="796"/>
      <c r="Q45" s="796"/>
      <c r="R45" s="796"/>
      <c r="S45" s="796"/>
      <c r="T45" s="796"/>
      <c r="U45" s="796"/>
      <c r="V45" s="796"/>
      <c r="W45" s="796"/>
      <c r="X45" s="796"/>
      <c r="Y45" s="796"/>
      <c r="Z45" s="796"/>
      <c r="AA45" s="796"/>
      <c r="AB45" s="796"/>
      <c r="AC45" s="796"/>
      <c r="AD45" s="796"/>
      <c r="AE45" s="796"/>
      <c r="AF45" s="796"/>
      <c r="AG45" s="796"/>
      <c r="AH45" s="796"/>
      <c r="AI45" s="796"/>
      <c r="AJ45" s="796"/>
      <c r="AK45" s="796"/>
      <c r="AL45" s="796"/>
      <c r="AM45" s="796"/>
      <c r="AN45" s="796"/>
      <c r="AO45" s="796"/>
      <c r="AP45" s="796"/>
      <c r="AQ45" s="796"/>
      <c r="AR45" s="796"/>
      <c r="AS45" s="796"/>
      <c r="AT45" s="796"/>
      <c r="AU45" s="796"/>
      <c r="AV45" s="796"/>
      <c r="AW45" s="796"/>
      <c r="AX45" s="787"/>
      <c r="AY45" s="788"/>
      <c r="AZ45" s="788"/>
      <c r="BA45" s="788"/>
      <c r="BB45" s="789"/>
      <c r="BC45" s="794"/>
      <c r="BD45" s="788"/>
      <c r="BE45" s="788"/>
      <c r="BF45" s="788"/>
      <c r="BG45" s="788"/>
      <c r="BH45" s="788"/>
      <c r="BI45" s="789"/>
      <c r="BJ45" s="563"/>
      <c r="BK45" s="564"/>
      <c r="BL45" s="564"/>
      <c r="BM45" s="564"/>
      <c r="BN45" s="564"/>
      <c r="BO45" s="564"/>
      <c r="BP45" s="564"/>
      <c r="BQ45" s="564"/>
      <c r="BR45" s="564"/>
      <c r="BS45" s="565"/>
      <c r="BT45" s="563"/>
      <c r="BU45" s="564"/>
      <c r="BV45" s="564"/>
      <c r="BW45" s="565"/>
      <c r="BX45" s="563"/>
      <c r="BY45" s="564"/>
      <c r="BZ45" s="564"/>
      <c r="CA45" s="565"/>
      <c r="CB45" s="544"/>
      <c r="CC45" s="545"/>
      <c r="CD45" s="545"/>
      <c r="CE45" s="545"/>
      <c r="CF45" s="545"/>
      <c r="CG45" s="545"/>
      <c r="CH45" s="545"/>
      <c r="CI45" s="546"/>
      <c r="CJ45" s="544"/>
      <c r="CK45" s="545"/>
      <c r="CL45" s="545"/>
      <c r="CM45" s="545"/>
      <c r="CN45" s="545"/>
      <c r="CO45" s="545"/>
      <c r="CP45" s="545"/>
      <c r="CQ45" s="546"/>
      <c r="CR45" s="544"/>
      <c r="CS45" s="545"/>
      <c r="CT45" s="545"/>
      <c r="CU45" s="545"/>
      <c r="CV45" s="545"/>
      <c r="CW45" s="545"/>
      <c r="CX45" s="545"/>
      <c r="CY45" s="546"/>
      <c r="CZ45" s="553"/>
      <c r="DA45" s="554"/>
      <c r="DB45" s="554"/>
      <c r="DC45" s="554"/>
      <c r="DD45" s="554"/>
      <c r="DE45" s="554"/>
      <c r="DF45" s="554"/>
      <c r="DG45" s="555"/>
    </row>
    <row r="46" spans="1:124" s="20" customFormat="1" x14ac:dyDescent="0.2">
      <c r="A46" s="796" t="s">
        <v>334</v>
      </c>
      <c r="B46" s="796"/>
      <c r="C46" s="796"/>
      <c r="D46" s="796"/>
      <c r="E46" s="796"/>
      <c r="F46" s="796"/>
      <c r="G46" s="796"/>
      <c r="H46" s="796"/>
      <c r="I46" s="796"/>
      <c r="J46" s="796"/>
      <c r="K46" s="796"/>
      <c r="L46" s="796"/>
      <c r="M46" s="796"/>
      <c r="N46" s="796"/>
      <c r="O46" s="796"/>
      <c r="P46" s="796"/>
      <c r="Q46" s="796"/>
      <c r="R46" s="796"/>
      <c r="S46" s="796"/>
      <c r="T46" s="796"/>
      <c r="U46" s="796"/>
      <c r="V46" s="796"/>
      <c r="W46" s="796"/>
      <c r="X46" s="796"/>
      <c r="Y46" s="796"/>
      <c r="Z46" s="796"/>
      <c r="AA46" s="796"/>
      <c r="AB46" s="796"/>
      <c r="AC46" s="796"/>
      <c r="AD46" s="796"/>
      <c r="AE46" s="796"/>
      <c r="AF46" s="796"/>
      <c r="AG46" s="796"/>
      <c r="AH46" s="796"/>
      <c r="AI46" s="796"/>
      <c r="AJ46" s="796"/>
      <c r="AK46" s="796"/>
      <c r="AL46" s="796"/>
      <c r="AM46" s="796"/>
      <c r="AN46" s="796"/>
      <c r="AO46" s="796"/>
      <c r="AP46" s="796"/>
      <c r="AQ46" s="796"/>
      <c r="AR46" s="796"/>
      <c r="AS46" s="796"/>
      <c r="AT46" s="796"/>
      <c r="AU46" s="796"/>
      <c r="AV46" s="796"/>
      <c r="AW46" s="796"/>
      <c r="AX46" s="787"/>
      <c r="AY46" s="788"/>
      <c r="AZ46" s="788"/>
      <c r="BA46" s="788"/>
      <c r="BB46" s="789"/>
      <c r="BC46" s="794"/>
      <c r="BD46" s="788"/>
      <c r="BE46" s="788"/>
      <c r="BF46" s="788"/>
      <c r="BG46" s="788"/>
      <c r="BH46" s="788"/>
      <c r="BI46" s="789"/>
      <c r="BJ46" s="563"/>
      <c r="BK46" s="564"/>
      <c r="BL46" s="564"/>
      <c r="BM46" s="564"/>
      <c r="BN46" s="564"/>
      <c r="BO46" s="564"/>
      <c r="BP46" s="564"/>
      <c r="BQ46" s="564"/>
      <c r="BR46" s="564"/>
      <c r="BS46" s="565"/>
      <c r="BT46" s="563"/>
      <c r="BU46" s="564"/>
      <c r="BV46" s="564"/>
      <c r="BW46" s="565"/>
      <c r="BX46" s="563"/>
      <c r="BY46" s="564"/>
      <c r="BZ46" s="564"/>
      <c r="CA46" s="565"/>
      <c r="CB46" s="544"/>
      <c r="CC46" s="545"/>
      <c r="CD46" s="545"/>
      <c r="CE46" s="545"/>
      <c r="CF46" s="545"/>
      <c r="CG46" s="545"/>
      <c r="CH46" s="545"/>
      <c r="CI46" s="546"/>
      <c r="CJ46" s="544"/>
      <c r="CK46" s="545"/>
      <c r="CL46" s="545"/>
      <c r="CM46" s="545"/>
      <c r="CN46" s="545"/>
      <c r="CO46" s="545"/>
      <c r="CP46" s="545"/>
      <c r="CQ46" s="546"/>
      <c r="CR46" s="544"/>
      <c r="CS46" s="545"/>
      <c r="CT46" s="545"/>
      <c r="CU46" s="545"/>
      <c r="CV46" s="545"/>
      <c r="CW46" s="545"/>
      <c r="CX46" s="545"/>
      <c r="CY46" s="546"/>
      <c r="CZ46" s="553"/>
      <c r="DA46" s="554"/>
      <c r="DB46" s="554"/>
      <c r="DC46" s="554"/>
      <c r="DD46" s="554"/>
      <c r="DE46" s="554"/>
      <c r="DF46" s="554"/>
      <c r="DG46" s="555"/>
    </row>
    <row r="47" spans="1:124" s="20" customFormat="1" x14ac:dyDescent="0.2">
      <c r="A47" s="806" t="s">
        <v>333</v>
      </c>
      <c r="B47" s="806"/>
      <c r="C47" s="806"/>
      <c r="D47" s="806"/>
      <c r="E47" s="806"/>
      <c r="F47" s="806"/>
      <c r="G47" s="806"/>
      <c r="H47" s="806"/>
      <c r="I47" s="806"/>
      <c r="J47" s="806"/>
      <c r="K47" s="806"/>
      <c r="L47" s="806"/>
      <c r="M47" s="806"/>
      <c r="N47" s="806"/>
      <c r="O47" s="806"/>
      <c r="P47" s="806"/>
      <c r="Q47" s="806"/>
      <c r="R47" s="806"/>
      <c r="S47" s="806"/>
      <c r="T47" s="806"/>
      <c r="U47" s="806"/>
      <c r="V47" s="806"/>
      <c r="W47" s="806"/>
      <c r="X47" s="806"/>
      <c r="Y47" s="806"/>
      <c r="Z47" s="806"/>
      <c r="AA47" s="806"/>
      <c r="AB47" s="806"/>
      <c r="AC47" s="806"/>
      <c r="AD47" s="806"/>
      <c r="AE47" s="806"/>
      <c r="AF47" s="806"/>
      <c r="AG47" s="806"/>
      <c r="AH47" s="806"/>
      <c r="AI47" s="806"/>
      <c r="AJ47" s="806"/>
      <c r="AK47" s="806"/>
      <c r="AL47" s="806"/>
      <c r="AM47" s="806"/>
      <c r="AN47" s="806"/>
      <c r="AO47" s="806"/>
      <c r="AP47" s="806"/>
      <c r="AQ47" s="806"/>
      <c r="AR47" s="806"/>
      <c r="AS47" s="806"/>
      <c r="AT47" s="806"/>
      <c r="AU47" s="806"/>
      <c r="AV47" s="806"/>
      <c r="AW47" s="806"/>
      <c r="AX47" s="790"/>
      <c r="AY47" s="791"/>
      <c r="AZ47" s="791"/>
      <c r="BA47" s="791"/>
      <c r="BB47" s="792"/>
      <c r="BC47" s="795"/>
      <c r="BD47" s="791"/>
      <c r="BE47" s="791"/>
      <c r="BF47" s="791"/>
      <c r="BG47" s="791"/>
      <c r="BH47" s="791"/>
      <c r="BI47" s="792"/>
      <c r="BJ47" s="566"/>
      <c r="BK47" s="567"/>
      <c r="BL47" s="567"/>
      <c r="BM47" s="567"/>
      <c r="BN47" s="567"/>
      <c r="BO47" s="567"/>
      <c r="BP47" s="567"/>
      <c r="BQ47" s="567"/>
      <c r="BR47" s="567"/>
      <c r="BS47" s="568"/>
      <c r="BT47" s="566"/>
      <c r="BU47" s="567"/>
      <c r="BV47" s="567"/>
      <c r="BW47" s="568"/>
      <c r="BX47" s="566"/>
      <c r="BY47" s="567"/>
      <c r="BZ47" s="567"/>
      <c r="CA47" s="568"/>
      <c r="CB47" s="547"/>
      <c r="CC47" s="548"/>
      <c r="CD47" s="548"/>
      <c r="CE47" s="548"/>
      <c r="CF47" s="548"/>
      <c r="CG47" s="548"/>
      <c r="CH47" s="548"/>
      <c r="CI47" s="549"/>
      <c r="CJ47" s="547"/>
      <c r="CK47" s="548"/>
      <c r="CL47" s="548"/>
      <c r="CM47" s="548"/>
      <c r="CN47" s="548"/>
      <c r="CO47" s="548"/>
      <c r="CP47" s="548"/>
      <c r="CQ47" s="549"/>
      <c r="CR47" s="547"/>
      <c r="CS47" s="548"/>
      <c r="CT47" s="548"/>
      <c r="CU47" s="548"/>
      <c r="CV47" s="548"/>
      <c r="CW47" s="548"/>
      <c r="CX47" s="548"/>
      <c r="CY47" s="549"/>
      <c r="CZ47" s="556"/>
      <c r="DA47" s="557"/>
      <c r="DB47" s="557"/>
      <c r="DC47" s="557"/>
      <c r="DD47" s="557"/>
      <c r="DE47" s="557"/>
      <c r="DF47" s="557"/>
      <c r="DG47" s="558"/>
      <c r="DJ47" s="20" t="s">
        <v>486</v>
      </c>
    </row>
    <row r="48" spans="1:124" s="20" customFormat="1" x14ac:dyDescent="0.2">
      <c r="A48" s="670" t="s">
        <v>170</v>
      </c>
      <c r="B48" s="671"/>
      <c r="C48" s="671"/>
      <c r="D48" s="671"/>
      <c r="E48" s="671"/>
      <c r="F48" s="671"/>
      <c r="G48" s="671"/>
      <c r="H48" s="671"/>
      <c r="I48" s="671"/>
      <c r="J48" s="671"/>
      <c r="K48" s="671"/>
      <c r="L48" s="671"/>
      <c r="M48" s="671"/>
      <c r="N48" s="671"/>
      <c r="O48" s="671"/>
      <c r="P48" s="671"/>
      <c r="Q48" s="671"/>
      <c r="R48" s="671"/>
      <c r="S48" s="671"/>
      <c r="T48" s="671"/>
      <c r="U48" s="671"/>
      <c r="V48" s="671"/>
      <c r="W48" s="671"/>
      <c r="X48" s="671"/>
      <c r="Y48" s="671"/>
      <c r="Z48" s="671"/>
      <c r="AA48" s="671"/>
      <c r="AB48" s="671"/>
      <c r="AC48" s="671"/>
      <c r="AD48" s="671"/>
      <c r="AE48" s="671"/>
      <c r="AF48" s="671"/>
      <c r="AG48" s="671"/>
      <c r="AH48" s="671"/>
      <c r="AI48" s="671"/>
      <c r="AJ48" s="671"/>
      <c r="AK48" s="671"/>
      <c r="AL48" s="671"/>
      <c r="AM48" s="671"/>
      <c r="AN48" s="671"/>
      <c r="AO48" s="671"/>
      <c r="AP48" s="671"/>
      <c r="AQ48" s="671"/>
      <c r="AR48" s="671"/>
      <c r="AS48" s="671"/>
      <c r="AT48" s="671"/>
      <c r="AU48" s="671"/>
      <c r="AV48" s="671"/>
      <c r="AW48" s="672"/>
      <c r="AX48" s="661" t="s">
        <v>58</v>
      </c>
      <c r="AY48" s="662"/>
      <c r="AZ48" s="662"/>
      <c r="BA48" s="662"/>
      <c r="BB48" s="663"/>
      <c r="BC48" s="708" t="s">
        <v>56</v>
      </c>
      <c r="BD48" s="662"/>
      <c r="BE48" s="662"/>
      <c r="BF48" s="662"/>
      <c r="BG48" s="662"/>
      <c r="BH48" s="662"/>
      <c r="BI48" s="663"/>
      <c r="BJ48" s="479"/>
      <c r="BK48" s="480"/>
      <c r="BL48" s="480"/>
      <c r="BM48" s="480"/>
      <c r="BN48" s="480"/>
      <c r="BO48" s="480"/>
      <c r="BP48" s="480"/>
      <c r="BQ48" s="480"/>
      <c r="BR48" s="480"/>
      <c r="BS48" s="481"/>
      <c r="BT48" s="479"/>
      <c r="BU48" s="480"/>
      <c r="BV48" s="480"/>
      <c r="BW48" s="481"/>
      <c r="BX48" s="479"/>
      <c r="BY48" s="480"/>
      <c r="BZ48" s="480"/>
      <c r="CA48" s="481"/>
      <c r="CB48" s="578"/>
      <c r="CC48" s="579"/>
      <c r="CD48" s="579"/>
      <c r="CE48" s="579"/>
      <c r="CF48" s="579"/>
      <c r="CG48" s="579"/>
      <c r="CH48" s="579"/>
      <c r="CI48" s="580"/>
      <c r="CJ48" s="578"/>
      <c r="CK48" s="579"/>
      <c r="CL48" s="579"/>
      <c r="CM48" s="579"/>
      <c r="CN48" s="579"/>
      <c r="CO48" s="579"/>
      <c r="CP48" s="579"/>
      <c r="CQ48" s="580"/>
      <c r="CR48" s="578"/>
      <c r="CS48" s="579"/>
      <c r="CT48" s="579"/>
      <c r="CU48" s="579"/>
      <c r="CV48" s="579"/>
      <c r="CW48" s="579"/>
      <c r="CX48" s="579"/>
      <c r="CY48" s="580"/>
      <c r="CZ48" s="569"/>
      <c r="DA48" s="570"/>
      <c r="DB48" s="570"/>
      <c r="DC48" s="570"/>
      <c r="DD48" s="570"/>
      <c r="DE48" s="570"/>
      <c r="DF48" s="570"/>
      <c r="DG48" s="571"/>
    </row>
    <row r="49" spans="1:137" s="20" customFormat="1" x14ac:dyDescent="0.2">
      <c r="A49" s="710" t="s">
        <v>172</v>
      </c>
      <c r="B49" s="710"/>
      <c r="C49" s="710"/>
      <c r="D49" s="710"/>
      <c r="E49" s="710"/>
      <c r="F49" s="710"/>
      <c r="G49" s="710"/>
      <c r="H49" s="710"/>
      <c r="I49" s="710"/>
      <c r="J49" s="710"/>
      <c r="K49" s="710"/>
      <c r="L49" s="710"/>
      <c r="M49" s="710"/>
      <c r="N49" s="710"/>
      <c r="O49" s="710"/>
      <c r="P49" s="710"/>
      <c r="Q49" s="710"/>
      <c r="R49" s="710"/>
      <c r="S49" s="710"/>
      <c r="T49" s="710"/>
      <c r="U49" s="710"/>
      <c r="V49" s="710"/>
      <c r="W49" s="710"/>
      <c r="X49" s="710"/>
      <c r="Y49" s="710"/>
      <c r="Z49" s="710"/>
      <c r="AA49" s="710"/>
      <c r="AB49" s="710"/>
      <c r="AC49" s="710"/>
      <c r="AD49" s="710"/>
      <c r="AE49" s="710"/>
      <c r="AF49" s="710"/>
      <c r="AG49" s="710"/>
      <c r="AH49" s="710"/>
      <c r="AI49" s="710"/>
      <c r="AJ49" s="710"/>
      <c r="AK49" s="710"/>
      <c r="AL49" s="710"/>
      <c r="AM49" s="710"/>
      <c r="AN49" s="710"/>
      <c r="AO49" s="710"/>
      <c r="AP49" s="710"/>
      <c r="AQ49" s="710"/>
      <c r="AR49" s="710"/>
      <c r="AS49" s="710"/>
      <c r="AT49" s="710"/>
      <c r="AU49" s="710"/>
      <c r="AV49" s="710"/>
      <c r="AW49" s="711"/>
      <c r="AX49" s="664"/>
      <c r="AY49" s="665"/>
      <c r="AZ49" s="665"/>
      <c r="BA49" s="665"/>
      <c r="BB49" s="666"/>
      <c r="BC49" s="718"/>
      <c r="BD49" s="665"/>
      <c r="BE49" s="665"/>
      <c r="BF49" s="665"/>
      <c r="BG49" s="665"/>
      <c r="BH49" s="665"/>
      <c r="BI49" s="666"/>
      <c r="BJ49" s="491"/>
      <c r="BK49" s="492"/>
      <c r="BL49" s="492"/>
      <c r="BM49" s="492"/>
      <c r="BN49" s="492"/>
      <c r="BO49" s="492"/>
      <c r="BP49" s="492"/>
      <c r="BQ49" s="492"/>
      <c r="BR49" s="492"/>
      <c r="BS49" s="493"/>
      <c r="BT49" s="491"/>
      <c r="BU49" s="492"/>
      <c r="BV49" s="492"/>
      <c r="BW49" s="493"/>
      <c r="BX49" s="491"/>
      <c r="BY49" s="492"/>
      <c r="BZ49" s="492"/>
      <c r="CA49" s="493"/>
      <c r="CB49" s="712"/>
      <c r="CC49" s="713"/>
      <c r="CD49" s="713"/>
      <c r="CE49" s="713"/>
      <c r="CF49" s="713"/>
      <c r="CG49" s="713"/>
      <c r="CH49" s="713"/>
      <c r="CI49" s="714"/>
      <c r="CJ49" s="712"/>
      <c r="CK49" s="713"/>
      <c r="CL49" s="713"/>
      <c r="CM49" s="713"/>
      <c r="CN49" s="713"/>
      <c r="CO49" s="713"/>
      <c r="CP49" s="713"/>
      <c r="CQ49" s="714"/>
      <c r="CR49" s="712"/>
      <c r="CS49" s="713"/>
      <c r="CT49" s="713"/>
      <c r="CU49" s="713"/>
      <c r="CV49" s="713"/>
      <c r="CW49" s="713"/>
      <c r="CX49" s="713"/>
      <c r="CY49" s="714"/>
      <c r="CZ49" s="715"/>
      <c r="DA49" s="716"/>
      <c r="DB49" s="716"/>
      <c r="DC49" s="716"/>
      <c r="DD49" s="716"/>
      <c r="DE49" s="716"/>
      <c r="DF49" s="716"/>
      <c r="DG49" s="717"/>
    </row>
    <row r="50" spans="1:137" s="20" customFormat="1" x14ac:dyDescent="0.2">
      <c r="A50" s="699" t="s">
        <v>171</v>
      </c>
      <c r="B50" s="699"/>
      <c r="C50" s="699"/>
      <c r="D50" s="699"/>
      <c r="E50" s="699"/>
      <c r="F50" s="699"/>
      <c r="G50" s="699"/>
      <c r="H50" s="699"/>
      <c r="I50" s="699"/>
      <c r="J50" s="699"/>
      <c r="K50" s="699"/>
      <c r="L50" s="699"/>
      <c r="M50" s="699"/>
      <c r="N50" s="699"/>
      <c r="O50" s="699"/>
      <c r="P50" s="699"/>
      <c r="Q50" s="699"/>
      <c r="R50" s="699"/>
      <c r="S50" s="699"/>
      <c r="T50" s="699"/>
      <c r="U50" s="699"/>
      <c r="V50" s="699"/>
      <c r="W50" s="699"/>
      <c r="X50" s="699"/>
      <c r="Y50" s="699"/>
      <c r="Z50" s="699"/>
      <c r="AA50" s="699"/>
      <c r="AB50" s="699"/>
      <c r="AC50" s="699"/>
      <c r="AD50" s="699"/>
      <c r="AE50" s="699"/>
      <c r="AF50" s="699"/>
      <c r="AG50" s="699"/>
      <c r="AH50" s="699"/>
      <c r="AI50" s="699"/>
      <c r="AJ50" s="699"/>
      <c r="AK50" s="699"/>
      <c r="AL50" s="699"/>
      <c r="AM50" s="699"/>
      <c r="AN50" s="699"/>
      <c r="AO50" s="699"/>
      <c r="AP50" s="699"/>
      <c r="AQ50" s="699"/>
      <c r="AR50" s="699"/>
      <c r="AS50" s="699"/>
      <c r="AT50" s="699"/>
      <c r="AU50" s="699"/>
      <c r="AV50" s="699"/>
      <c r="AW50" s="699"/>
      <c r="AX50" s="667"/>
      <c r="AY50" s="668"/>
      <c r="AZ50" s="668"/>
      <c r="BA50" s="668"/>
      <c r="BB50" s="669"/>
      <c r="BC50" s="709"/>
      <c r="BD50" s="668"/>
      <c r="BE50" s="668"/>
      <c r="BF50" s="668"/>
      <c r="BG50" s="668"/>
      <c r="BH50" s="668"/>
      <c r="BI50" s="669"/>
      <c r="BJ50" s="482"/>
      <c r="BK50" s="483"/>
      <c r="BL50" s="483"/>
      <c r="BM50" s="483"/>
      <c r="BN50" s="483"/>
      <c r="BO50" s="483"/>
      <c r="BP50" s="483"/>
      <c r="BQ50" s="483"/>
      <c r="BR50" s="483"/>
      <c r="BS50" s="484"/>
      <c r="BT50" s="482"/>
      <c r="BU50" s="483"/>
      <c r="BV50" s="483"/>
      <c r="BW50" s="484"/>
      <c r="BX50" s="482"/>
      <c r="BY50" s="483"/>
      <c r="BZ50" s="483"/>
      <c r="CA50" s="484"/>
      <c r="CB50" s="581"/>
      <c r="CC50" s="582"/>
      <c r="CD50" s="582"/>
      <c r="CE50" s="582"/>
      <c r="CF50" s="582"/>
      <c r="CG50" s="582"/>
      <c r="CH50" s="582"/>
      <c r="CI50" s="583"/>
      <c r="CJ50" s="581"/>
      <c r="CK50" s="582"/>
      <c r="CL50" s="582"/>
      <c r="CM50" s="582"/>
      <c r="CN50" s="582"/>
      <c r="CO50" s="582"/>
      <c r="CP50" s="582"/>
      <c r="CQ50" s="583"/>
      <c r="CR50" s="581"/>
      <c r="CS50" s="582"/>
      <c r="CT50" s="582"/>
      <c r="CU50" s="582"/>
      <c r="CV50" s="582"/>
      <c r="CW50" s="582"/>
      <c r="CX50" s="582"/>
      <c r="CY50" s="583"/>
      <c r="CZ50" s="575"/>
      <c r="DA50" s="576"/>
      <c r="DB50" s="576"/>
      <c r="DC50" s="576"/>
      <c r="DD50" s="576"/>
      <c r="DE50" s="576"/>
      <c r="DF50" s="576"/>
      <c r="DG50" s="577"/>
    </row>
    <row r="51" spans="1:137" s="20" customFormat="1" ht="12.95" customHeight="1" x14ac:dyDescent="0.2">
      <c r="A51" s="847" t="s">
        <v>470</v>
      </c>
      <c r="B51" s="847"/>
      <c r="C51" s="847"/>
      <c r="D51" s="847"/>
      <c r="E51" s="847"/>
      <c r="F51" s="847"/>
      <c r="G51" s="847"/>
      <c r="H51" s="847"/>
      <c r="I51" s="847"/>
      <c r="J51" s="847"/>
      <c r="K51" s="847"/>
      <c r="L51" s="847"/>
      <c r="M51" s="847"/>
      <c r="N51" s="847"/>
      <c r="O51" s="847"/>
      <c r="P51" s="847"/>
      <c r="Q51" s="847"/>
      <c r="R51" s="847"/>
      <c r="S51" s="847"/>
      <c r="T51" s="847"/>
      <c r="U51" s="847"/>
      <c r="V51" s="847"/>
      <c r="W51" s="847"/>
      <c r="X51" s="847"/>
      <c r="Y51" s="847"/>
      <c r="Z51" s="847"/>
      <c r="AA51" s="847"/>
      <c r="AB51" s="847"/>
      <c r="AC51" s="847"/>
      <c r="AD51" s="847"/>
      <c r="AE51" s="847"/>
      <c r="AF51" s="847"/>
      <c r="AG51" s="847"/>
      <c r="AH51" s="847"/>
      <c r="AI51" s="847"/>
      <c r="AJ51" s="847"/>
      <c r="AK51" s="847"/>
      <c r="AL51" s="847"/>
      <c r="AM51" s="847"/>
      <c r="AN51" s="847"/>
      <c r="AO51" s="847"/>
      <c r="AP51" s="847"/>
      <c r="AQ51" s="847"/>
      <c r="AR51" s="847"/>
      <c r="AS51" s="847"/>
      <c r="AT51" s="847"/>
      <c r="AU51" s="847"/>
      <c r="AV51" s="847"/>
      <c r="AW51" s="847"/>
      <c r="AX51" s="848" t="s">
        <v>450</v>
      </c>
      <c r="AY51" s="849"/>
      <c r="AZ51" s="849"/>
      <c r="BA51" s="849"/>
      <c r="BB51" s="849"/>
      <c r="BC51" s="849" t="s">
        <v>56</v>
      </c>
      <c r="BD51" s="849"/>
      <c r="BE51" s="849"/>
      <c r="BF51" s="849"/>
      <c r="BG51" s="849"/>
      <c r="BH51" s="849"/>
      <c r="BI51" s="849"/>
      <c r="BJ51" s="778" t="s">
        <v>463</v>
      </c>
      <c r="BK51" s="779"/>
      <c r="BL51" s="779"/>
      <c r="BM51" s="779"/>
      <c r="BN51" s="779"/>
      <c r="BO51" s="779"/>
      <c r="BP51" s="779"/>
      <c r="BQ51" s="779"/>
      <c r="BR51" s="779"/>
      <c r="BS51" s="780"/>
      <c r="BT51" s="778" t="s">
        <v>93</v>
      </c>
      <c r="BU51" s="779"/>
      <c r="BV51" s="779"/>
      <c r="BW51" s="780"/>
      <c r="BX51" s="778" t="s">
        <v>447</v>
      </c>
      <c r="BY51" s="779"/>
      <c r="BZ51" s="779"/>
      <c r="CA51" s="780"/>
      <c r="CB51" s="850">
        <f>'130'!I39</f>
        <v>597520</v>
      </c>
      <c r="CC51" s="850"/>
      <c r="CD51" s="850"/>
      <c r="CE51" s="850"/>
      <c r="CF51" s="850"/>
      <c r="CG51" s="850"/>
      <c r="CH51" s="850"/>
      <c r="CI51" s="850"/>
      <c r="CJ51" s="850">
        <f>'130'!J39</f>
        <v>597520</v>
      </c>
      <c r="CK51" s="850"/>
      <c r="CL51" s="850"/>
      <c r="CM51" s="850"/>
      <c r="CN51" s="850"/>
      <c r="CO51" s="850"/>
      <c r="CP51" s="850"/>
      <c r="CQ51" s="850"/>
      <c r="CR51" s="850">
        <f>'130'!K39</f>
        <v>597520</v>
      </c>
      <c r="CS51" s="850"/>
      <c r="CT51" s="850"/>
      <c r="CU51" s="850"/>
      <c r="CV51" s="850"/>
      <c r="CW51" s="850"/>
      <c r="CX51" s="850"/>
      <c r="CY51" s="850"/>
      <c r="CZ51" s="851"/>
      <c r="DA51" s="851"/>
      <c r="DB51" s="851"/>
      <c r="DC51" s="851"/>
      <c r="DD51" s="851"/>
      <c r="DE51" s="851"/>
      <c r="DF51" s="851"/>
      <c r="DG51" s="852"/>
      <c r="DJ51" s="20" t="s">
        <v>487</v>
      </c>
    </row>
    <row r="52" spans="1:137" s="20" customFormat="1" ht="12.95" customHeight="1" x14ac:dyDescent="0.2">
      <c r="A52" s="603"/>
      <c r="B52" s="603"/>
      <c r="C52" s="603"/>
      <c r="D52" s="603"/>
      <c r="E52" s="603"/>
      <c r="F52" s="603"/>
      <c r="G52" s="603"/>
      <c r="H52" s="603"/>
      <c r="I52" s="603"/>
      <c r="J52" s="603"/>
      <c r="K52" s="603"/>
      <c r="L52" s="603"/>
      <c r="M52" s="603"/>
      <c r="N52" s="603"/>
      <c r="O52" s="603"/>
      <c r="P52" s="603"/>
      <c r="Q52" s="603"/>
      <c r="R52" s="603"/>
      <c r="S52" s="603"/>
      <c r="T52" s="603"/>
      <c r="U52" s="603"/>
      <c r="V52" s="603"/>
      <c r="W52" s="603"/>
      <c r="X52" s="603"/>
      <c r="Y52" s="603"/>
      <c r="Z52" s="603"/>
      <c r="AA52" s="603"/>
      <c r="AB52" s="603"/>
      <c r="AC52" s="603"/>
      <c r="AD52" s="603"/>
      <c r="AE52" s="603"/>
      <c r="AF52" s="603"/>
      <c r="AG52" s="603"/>
      <c r="AH52" s="603"/>
      <c r="AI52" s="603"/>
      <c r="AJ52" s="603"/>
      <c r="AK52" s="603"/>
      <c r="AL52" s="603"/>
      <c r="AM52" s="603"/>
      <c r="AN52" s="603"/>
      <c r="AO52" s="603"/>
      <c r="AP52" s="603"/>
      <c r="AQ52" s="603"/>
      <c r="AR52" s="603"/>
      <c r="AS52" s="603"/>
      <c r="AT52" s="603"/>
      <c r="AU52" s="603"/>
      <c r="AV52" s="603"/>
      <c r="AW52" s="603"/>
      <c r="AX52" s="658"/>
      <c r="AY52" s="659"/>
      <c r="AZ52" s="659"/>
      <c r="BA52" s="659"/>
      <c r="BB52" s="659"/>
      <c r="BC52" s="659"/>
      <c r="BD52" s="659"/>
      <c r="BE52" s="659"/>
      <c r="BF52" s="659"/>
      <c r="BG52" s="659"/>
      <c r="BH52" s="659"/>
      <c r="BI52" s="659"/>
      <c r="BJ52" s="473"/>
      <c r="BK52" s="474"/>
      <c r="BL52" s="474"/>
      <c r="BM52" s="474"/>
      <c r="BN52" s="474"/>
      <c r="BO52" s="474"/>
      <c r="BP52" s="474"/>
      <c r="BQ52" s="474"/>
      <c r="BR52" s="474"/>
      <c r="BS52" s="475"/>
      <c r="BT52" s="473"/>
      <c r="BU52" s="474"/>
      <c r="BV52" s="474"/>
      <c r="BW52" s="475"/>
      <c r="BX52" s="473"/>
      <c r="BY52" s="474"/>
      <c r="BZ52" s="474"/>
      <c r="CA52" s="475"/>
      <c r="CB52" s="559"/>
      <c r="CC52" s="559"/>
      <c r="CD52" s="559"/>
      <c r="CE52" s="559"/>
      <c r="CF52" s="559"/>
      <c r="CG52" s="559"/>
      <c r="CH52" s="559"/>
      <c r="CI52" s="559"/>
      <c r="CJ52" s="559"/>
      <c r="CK52" s="559"/>
      <c r="CL52" s="559"/>
      <c r="CM52" s="559"/>
      <c r="CN52" s="559"/>
      <c r="CO52" s="559"/>
      <c r="CP52" s="559"/>
      <c r="CQ52" s="559"/>
      <c r="CR52" s="559"/>
      <c r="CS52" s="559"/>
      <c r="CT52" s="559"/>
      <c r="CU52" s="559"/>
      <c r="CV52" s="559"/>
      <c r="CW52" s="559"/>
      <c r="CX52" s="559"/>
      <c r="CY52" s="559"/>
      <c r="CZ52" s="532"/>
      <c r="DA52" s="532"/>
      <c r="DB52" s="532"/>
      <c r="DC52" s="532"/>
      <c r="DD52" s="532"/>
      <c r="DE52" s="532"/>
      <c r="DF52" s="532"/>
      <c r="DG52" s="533"/>
    </row>
    <row r="53" spans="1:137" s="20" customFormat="1" ht="12.95" customHeight="1" x14ac:dyDescent="0.2">
      <c r="A53" s="603" t="s">
        <v>59</v>
      </c>
      <c r="B53" s="603"/>
      <c r="C53" s="603"/>
      <c r="D53" s="603"/>
      <c r="E53" s="603"/>
      <c r="F53" s="603"/>
      <c r="G53" s="603"/>
      <c r="H53" s="603"/>
      <c r="I53" s="603"/>
      <c r="J53" s="603"/>
      <c r="K53" s="603"/>
      <c r="L53" s="603"/>
      <c r="M53" s="603"/>
      <c r="N53" s="603"/>
      <c r="O53" s="603"/>
      <c r="P53" s="603"/>
      <c r="Q53" s="603"/>
      <c r="R53" s="603"/>
      <c r="S53" s="603"/>
      <c r="T53" s="603"/>
      <c r="U53" s="603"/>
      <c r="V53" s="603"/>
      <c r="W53" s="603"/>
      <c r="X53" s="603"/>
      <c r="Y53" s="603"/>
      <c r="Z53" s="603"/>
      <c r="AA53" s="603"/>
      <c r="AB53" s="603"/>
      <c r="AC53" s="603"/>
      <c r="AD53" s="603"/>
      <c r="AE53" s="603"/>
      <c r="AF53" s="603"/>
      <c r="AG53" s="603"/>
      <c r="AH53" s="603"/>
      <c r="AI53" s="603"/>
      <c r="AJ53" s="603"/>
      <c r="AK53" s="603"/>
      <c r="AL53" s="603"/>
      <c r="AM53" s="603"/>
      <c r="AN53" s="603"/>
      <c r="AO53" s="603"/>
      <c r="AP53" s="603"/>
      <c r="AQ53" s="603"/>
      <c r="AR53" s="603"/>
      <c r="AS53" s="603"/>
      <c r="AT53" s="603"/>
      <c r="AU53" s="603"/>
      <c r="AV53" s="603"/>
      <c r="AW53" s="603"/>
      <c r="AX53" s="658" t="s">
        <v>60</v>
      </c>
      <c r="AY53" s="659"/>
      <c r="AZ53" s="659"/>
      <c r="BA53" s="659"/>
      <c r="BB53" s="659"/>
      <c r="BC53" s="659" t="s">
        <v>61</v>
      </c>
      <c r="BD53" s="659"/>
      <c r="BE53" s="659"/>
      <c r="BF53" s="659"/>
      <c r="BG53" s="659"/>
      <c r="BH53" s="659"/>
      <c r="BI53" s="659"/>
      <c r="BJ53" s="473" t="s">
        <v>463</v>
      </c>
      <c r="BK53" s="474"/>
      <c r="BL53" s="474"/>
      <c r="BM53" s="474"/>
      <c r="BN53" s="474"/>
      <c r="BO53" s="474"/>
      <c r="BP53" s="474"/>
      <c r="BQ53" s="474"/>
      <c r="BR53" s="474"/>
      <c r="BS53" s="475"/>
      <c r="BT53" s="473" t="s">
        <v>463</v>
      </c>
      <c r="BU53" s="474"/>
      <c r="BV53" s="474"/>
      <c r="BW53" s="475"/>
      <c r="BX53" s="473" t="s">
        <v>463</v>
      </c>
      <c r="BY53" s="474"/>
      <c r="BZ53" s="474"/>
      <c r="CA53" s="475"/>
      <c r="CB53" s="559" t="s">
        <v>463</v>
      </c>
      <c r="CC53" s="559"/>
      <c r="CD53" s="559"/>
      <c r="CE53" s="559"/>
      <c r="CF53" s="559"/>
      <c r="CG53" s="559"/>
      <c r="CH53" s="559"/>
      <c r="CI53" s="559"/>
      <c r="CJ53" s="559" t="s">
        <v>463</v>
      </c>
      <c r="CK53" s="559"/>
      <c r="CL53" s="559"/>
      <c r="CM53" s="559"/>
      <c r="CN53" s="559"/>
      <c r="CO53" s="559"/>
      <c r="CP53" s="559"/>
      <c r="CQ53" s="559"/>
      <c r="CR53" s="559" t="s">
        <v>463</v>
      </c>
      <c r="CS53" s="559"/>
      <c r="CT53" s="559"/>
      <c r="CU53" s="559"/>
      <c r="CV53" s="559"/>
      <c r="CW53" s="559"/>
      <c r="CX53" s="559"/>
      <c r="CY53" s="559"/>
      <c r="CZ53" s="532"/>
      <c r="DA53" s="532"/>
      <c r="DB53" s="532"/>
      <c r="DC53" s="532"/>
      <c r="DD53" s="532"/>
      <c r="DE53" s="532"/>
      <c r="DF53" s="532"/>
      <c r="DG53" s="533"/>
    </row>
    <row r="54" spans="1:137" s="20" customFormat="1" x14ac:dyDescent="0.2">
      <c r="A54" s="660" t="s">
        <v>47</v>
      </c>
      <c r="B54" s="660"/>
      <c r="C54" s="660"/>
      <c r="D54" s="660"/>
      <c r="E54" s="660"/>
      <c r="F54" s="660"/>
      <c r="G54" s="660"/>
      <c r="H54" s="660"/>
      <c r="I54" s="660"/>
      <c r="J54" s="660"/>
      <c r="K54" s="660"/>
      <c r="L54" s="660"/>
      <c r="M54" s="660"/>
      <c r="N54" s="660"/>
      <c r="O54" s="660"/>
      <c r="P54" s="660"/>
      <c r="Q54" s="660"/>
      <c r="R54" s="660"/>
      <c r="S54" s="660"/>
      <c r="T54" s="660"/>
      <c r="U54" s="660"/>
      <c r="V54" s="660"/>
      <c r="W54" s="660"/>
      <c r="X54" s="660"/>
      <c r="Y54" s="660"/>
      <c r="Z54" s="660"/>
      <c r="AA54" s="660"/>
      <c r="AB54" s="660"/>
      <c r="AC54" s="660"/>
      <c r="AD54" s="660"/>
      <c r="AE54" s="660"/>
      <c r="AF54" s="660"/>
      <c r="AG54" s="660"/>
      <c r="AH54" s="660"/>
      <c r="AI54" s="660"/>
      <c r="AJ54" s="660"/>
      <c r="AK54" s="660"/>
      <c r="AL54" s="660"/>
      <c r="AM54" s="660"/>
      <c r="AN54" s="660"/>
      <c r="AO54" s="660"/>
      <c r="AP54" s="660"/>
      <c r="AQ54" s="660"/>
      <c r="AR54" s="660"/>
      <c r="AS54" s="660"/>
      <c r="AT54" s="660"/>
      <c r="AU54" s="660"/>
      <c r="AV54" s="660"/>
      <c r="AW54" s="660"/>
      <c r="AX54" s="661" t="s">
        <v>62</v>
      </c>
      <c r="AY54" s="662"/>
      <c r="AZ54" s="662"/>
      <c r="BA54" s="662"/>
      <c r="BB54" s="663"/>
      <c r="BC54" s="708" t="s">
        <v>61</v>
      </c>
      <c r="BD54" s="662"/>
      <c r="BE54" s="662"/>
      <c r="BF54" s="662"/>
      <c r="BG54" s="662"/>
      <c r="BH54" s="662"/>
      <c r="BI54" s="663"/>
      <c r="BJ54" s="479" t="s">
        <v>463</v>
      </c>
      <c r="BK54" s="480"/>
      <c r="BL54" s="480"/>
      <c r="BM54" s="480"/>
      <c r="BN54" s="480"/>
      <c r="BO54" s="480"/>
      <c r="BP54" s="480"/>
      <c r="BQ54" s="480"/>
      <c r="BR54" s="480"/>
      <c r="BS54" s="481"/>
      <c r="BT54" s="479" t="s">
        <v>463</v>
      </c>
      <c r="BU54" s="480"/>
      <c r="BV54" s="480"/>
      <c r="BW54" s="481"/>
      <c r="BX54" s="479" t="s">
        <v>463</v>
      </c>
      <c r="BY54" s="480"/>
      <c r="BZ54" s="480"/>
      <c r="CA54" s="481"/>
      <c r="CB54" s="578" t="s">
        <v>463</v>
      </c>
      <c r="CC54" s="579"/>
      <c r="CD54" s="579"/>
      <c r="CE54" s="579"/>
      <c r="CF54" s="579"/>
      <c r="CG54" s="579"/>
      <c r="CH54" s="579"/>
      <c r="CI54" s="580"/>
      <c r="CJ54" s="578" t="s">
        <v>463</v>
      </c>
      <c r="CK54" s="579"/>
      <c r="CL54" s="579"/>
      <c r="CM54" s="579"/>
      <c r="CN54" s="579"/>
      <c r="CO54" s="579"/>
      <c r="CP54" s="579"/>
      <c r="CQ54" s="580"/>
      <c r="CR54" s="578" t="s">
        <v>463</v>
      </c>
      <c r="CS54" s="579"/>
      <c r="CT54" s="579"/>
      <c r="CU54" s="579"/>
      <c r="CV54" s="579"/>
      <c r="CW54" s="579"/>
      <c r="CX54" s="579"/>
      <c r="CY54" s="580"/>
      <c r="CZ54" s="569"/>
      <c r="DA54" s="570"/>
      <c r="DB54" s="570"/>
      <c r="DC54" s="570"/>
      <c r="DD54" s="570"/>
      <c r="DE54" s="570"/>
      <c r="DF54" s="570"/>
      <c r="DG54" s="571"/>
    </row>
    <row r="55" spans="1:137" s="20" customFormat="1" x14ac:dyDescent="0.2">
      <c r="A55" s="699"/>
      <c r="B55" s="699"/>
      <c r="C55" s="699"/>
      <c r="D55" s="699"/>
      <c r="E55" s="699"/>
      <c r="F55" s="699"/>
      <c r="G55" s="699"/>
      <c r="H55" s="699"/>
      <c r="I55" s="699"/>
      <c r="J55" s="699"/>
      <c r="K55" s="699"/>
      <c r="L55" s="699"/>
      <c r="M55" s="699"/>
      <c r="N55" s="699"/>
      <c r="O55" s="699"/>
      <c r="P55" s="699"/>
      <c r="Q55" s="699"/>
      <c r="R55" s="699"/>
      <c r="S55" s="699"/>
      <c r="T55" s="699"/>
      <c r="U55" s="699"/>
      <c r="V55" s="699"/>
      <c r="W55" s="699"/>
      <c r="X55" s="699"/>
      <c r="Y55" s="699"/>
      <c r="Z55" s="699"/>
      <c r="AA55" s="699"/>
      <c r="AB55" s="699"/>
      <c r="AC55" s="699"/>
      <c r="AD55" s="699"/>
      <c r="AE55" s="699"/>
      <c r="AF55" s="699"/>
      <c r="AG55" s="699"/>
      <c r="AH55" s="699"/>
      <c r="AI55" s="699"/>
      <c r="AJ55" s="699"/>
      <c r="AK55" s="699"/>
      <c r="AL55" s="699"/>
      <c r="AM55" s="699"/>
      <c r="AN55" s="699"/>
      <c r="AO55" s="699"/>
      <c r="AP55" s="699"/>
      <c r="AQ55" s="699"/>
      <c r="AR55" s="699"/>
      <c r="AS55" s="699"/>
      <c r="AT55" s="699"/>
      <c r="AU55" s="699"/>
      <c r="AV55" s="699"/>
      <c r="AW55" s="699"/>
      <c r="AX55" s="667"/>
      <c r="AY55" s="668"/>
      <c r="AZ55" s="668"/>
      <c r="BA55" s="668"/>
      <c r="BB55" s="669"/>
      <c r="BC55" s="709"/>
      <c r="BD55" s="668"/>
      <c r="BE55" s="668"/>
      <c r="BF55" s="668"/>
      <c r="BG55" s="668"/>
      <c r="BH55" s="668"/>
      <c r="BI55" s="669"/>
      <c r="BJ55" s="482"/>
      <c r="BK55" s="483"/>
      <c r="BL55" s="483"/>
      <c r="BM55" s="483"/>
      <c r="BN55" s="483"/>
      <c r="BO55" s="483"/>
      <c r="BP55" s="483"/>
      <c r="BQ55" s="483"/>
      <c r="BR55" s="483"/>
      <c r="BS55" s="484"/>
      <c r="BT55" s="482"/>
      <c r="BU55" s="483"/>
      <c r="BV55" s="483"/>
      <c r="BW55" s="484"/>
      <c r="BX55" s="482"/>
      <c r="BY55" s="483"/>
      <c r="BZ55" s="483"/>
      <c r="CA55" s="484"/>
      <c r="CB55" s="581"/>
      <c r="CC55" s="582"/>
      <c r="CD55" s="582"/>
      <c r="CE55" s="582"/>
      <c r="CF55" s="582"/>
      <c r="CG55" s="582"/>
      <c r="CH55" s="582"/>
      <c r="CI55" s="583"/>
      <c r="CJ55" s="581"/>
      <c r="CK55" s="582"/>
      <c r="CL55" s="582"/>
      <c r="CM55" s="582"/>
      <c r="CN55" s="582"/>
      <c r="CO55" s="582"/>
      <c r="CP55" s="582"/>
      <c r="CQ55" s="583"/>
      <c r="CR55" s="581"/>
      <c r="CS55" s="582"/>
      <c r="CT55" s="582"/>
      <c r="CU55" s="582"/>
      <c r="CV55" s="582"/>
      <c r="CW55" s="582"/>
      <c r="CX55" s="582"/>
      <c r="CY55" s="583"/>
      <c r="CZ55" s="575"/>
      <c r="DA55" s="576"/>
      <c r="DB55" s="576"/>
      <c r="DC55" s="576"/>
      <c r="DD55" s="576"/>
      <c r="DE55" s="576"/>
      <c r="DF55" s="576"/>
      <c r="DG55" s="577"/>
      <c r="DJ55" s="20" t="s">
        <v>493</v>
      </c>
    </row>
    <row r="56" spans="1:137" s="20" customFormat="1" ht="12.95" customHeight="1" x14ac:dyDescent="0.2">
      <c r="A56" s="660" t="s">
        <v>455</v>
      </c>
      <c r="B56" s="660"/>
      <c r="C56" s="660"/>
      <c r="D56" s="660"/>
      <c r="E56" s="660"/>
      <c r="F56" s="660"/>
      <c r="G56" s="660"/>
      <c r="H56" s="660"/>
      <c r="I56" s="660"/>
      <c r="J56" s="660"/>
      <c r="K56" s="660"/>
      <c r="L56" s="660"/>
      <c r="M56" s="660"/>
      <c r="N56" s="660"/>
      <c r="O56" s="660"/>
      <c r="P56" s="660"/>
      <c r="Q56" s="660"/>
      <c r="R56" s="660"/>
      <c r="S56" s="660"/>
      <c r="T56" s="660"/>
      <c r="U56" s="660"/>
      <c r="V56" s="660"/>
      <c r="W56" s="660"/>
      <c r="X56" s="660"/>
      <c r="Y56" s="660"/>
      <c r="Z56" s="660"/>
      <c r="AA56" s="660"/>
      <c r="AB56" s="660"/>
      <c r="AC56" s="660"/>
      <c r="AD56" s="660"/>
      <c r="AE56" s="660"/>
      <c r="AF56" s="660"/>
      <c r="AG56" s="660"/>
      <c r="AH56" s="660"/>
      <c r="AI56" s="660"/>
      <c r="AJ56" s="660"/>
      <c r="AK56" s="660"/>
      <c r="AL56" s="660"/>
      <c r="AM56" s="660"/>
      <c r="AN56" s="660"/>
      <c r="AO56" s="660"/>
      <c r="AP56" s="660"/>
      <c r="AQ56" s="660"/>
      <c r="AR56" s="660"/>
      <c r="AS56" s="660"/>
      <c r="AT56" s="660"/>
      <c r="AU56" s="660"/>
      <c r="AV56" s="660"/>
      <c r="AW56" s="720"/>
      <c r="AX56" s="661" t="s">
        <v>63</v>
      </c>
      <c r="AY56" s="662"/>
      <c r="AZ56" s="662"/>
      <c r="BA56" s="662"/>
      <c r="BB56" s="663"/>
      <c r="BC56" s="708" t="s">
        <v>64</v>
      </c>
      <c r="BD56" s="662"/>
      <c r="BE56" s="662"/>
      <c r="BF56" s="662"/>
      <c r="BG56" s="662"/>
      <c r="BH56" s="662"/>
      <c r="BI56" s="663"/>
      <c r="BJ56" s="473" t="s">
        <v>463</v>
      </c>
      <c r="BK56" s="474"/>
      <c r="BL56" s="474"/>
      <c r="BM56" s="474"/>
      <c r="BN56" s="474"/>
      <c r="BO56" s="474"/>
      <c r="BP56" s="474"/>
      <c r="BQ56" s="474"/>
      <c r="BR56" s="474"/>
      <c r="BS56" s="475"/>
      <c r="BT56" s="473"/>
      <c r="BU56" s="474"/>
      <c r="BV56" s="474"/>
      <c r="BW56" s="475"/>
      <c r="BX56" s="473"/>
      <c r="BY56" s="474"/>
      <c r="BZ56" s="474"/>
      <c r="CA56" s="475"/>
      <c r="CB56" s="559">
        <f>CB57+CB58</f>
        <v>7336700</v>
      </c>
      <c r="CC56" s="559"/>
      <c r="CD56" s="559"/>
      <c r="CE56" s="559"/>
      <c r="CF56" s="559"/>
      <c r="CG56" s="559"/>
      <c r="CH56" s="559"/>
      <c r="CI56" s="559"/>
      <c r="CJ56" s="559">
        <f t="shared" ref="CJ56" si="10">CJ57+CJ58</f>
        <v>6251100</v>
      </c>
      <c r="CK56" s="559"/>
      <c r="CL56" s="559"/>
      <c r="CM56" s="559"/>
      <c r="CN56" s="559"/>
      <c r="CO56" s="559"/>
      <c r="CP56" s="559"/>
      <c r="CQ56" s="559"/>
      <c r="CR56" s="559">
        <f t="shared" ref="CR56" si="11">CR57+CR58</f>
        <v>5418900</v>
      </c>
      <c r="CS56" s="559"/>
      <c r="CT56" s="559"/>
      <c r="CU56" s="559"/>
      <c r="CV56" s="559"/>
      <c r="CW56" s="559"/>
      <c r="CX56" s="559"/>
      <c r="CY56" s="559"/>
      <c r="CZ56" s="532"/>
      <c r="DA56" s="532"/>
      <c r="DB56" s="532"/>
      <c r="DC56" s="532"/>
      <c r="DD56" s="532"/>
      <c r="DE56" s="532"/>
      <c r="DF56" s="532"/>
      <c r="DG56" s="533"/>
    </row>
    <row r="57" spans="1:137" s="20" customFormat="1" ht="12.95" customHeight="1" x14ac:dyDescent="0.2">
      <c r="A57" s="710"/>
      <c r="B57" s="710"/>
      <c r="C57" s="710"/>
      <c r="D57" s="710"/>
      <c r="E57" s="710"/>
      <c r="F57" s="710"/>
      <c r="G57" s="710"/>
      <c r="H57" s="710"/>
      <c r="I57" s="710"/>
      <c r="J57" s="710"/>
      <c r="K57" s="710"/>
      <c r="L57" s="710"/>
      <c r="M57" s="710"/>
      <c r="N57" s="710"/>
      <c r="O57" s="710"/>
      <c r="P57" s="710"/>
      <c r="Q57" s="710"/>
      <c r="R57" s="710"/>
      <c r="S57" s="710"/>
      <c r="T57" s="710"/>
      <c r="U57" s="710"/>
      <c r="V57" s="710"/>
      <c r="W57" s="710"/>
      <c r="X57" s="710"/>
      <c r="Y57" s="710"/>
      <c r="Z57" s="710"/>
      <c r="AA57" s="710"/>
      <c r="AB57" s="710"/>
      <c r="AC57" s="710"/>
      <c r="AD57" s="710"/>
      <c r="AE57" s="710"/>
      <c r="AF57" s="710"/>
      <c r="AG57" s="710"/>
      <c r="AH57" s="710"/>
      <c r="AI57" s="710"/>
      <c r="AJ57" s="710"/>
      <c r="AK57" s="710"/>
      <c r="AL57" s="710"/>
      <c r="AM57" s="710"/>
      <c r="AN57" s="710"/>
      <c r="AO57" s="710"/>
      <c r="AP57" s="710"/>
      <c r="AQ57" s="710"/>
      <c r="AR57" s="710"/>
      <c r="AS57" s="710"/>
      <c r="AT57" s="710"/>
      <c r="AU57" s="710"/>
      <c r="AV57" s="710"/>
      <c r="AW57" s="711"/>
      <c r="AX57" s="664"/>
      <c r="AY57" s="665"/>
      <c r="AZ57" s="665"/>
      <c r="BA57" s="665"/>
      <c r="BB57" s="666"/>
      <c r="BC57" s="718"/>
      <c r="BD57" s="665"/>
      <c r="BE57" s="665"/>
      <c r="BF57" s="665"/>
      <c r="BG57" s="665"/>
      <c r="BH57" s="665"/>
      <c r="BI57" s="666"/>
      <c r="BJ57" s="473" t="s">
        <v>463</v>
      </c>
      <c r="BK57" s="474"/>
      <c r="BL57" s="474"/>
      <c r="BM57" s="474"/>
      <c r="BN57" s="474"/>
      <c r="BO57" s="474"/>
      <c r="BP57" s="474"/>
      <c r="BQ57" s="474"/>
      <c r="BR57" s="474"/>
      <c r="BS57" s="475"/>
      <c r="BT57" s="473"/>
      <c r="BU57" s="474"/>
      <c r="BV57" s="474"/>
      <c r="BW57" s="475"/>
      <c r="BX57" s="473" t="s">
        <v>447</v>
      </c>
      <c r="BY57" s="474"/>
      <c r="BZ57" s="474"/>
      <c r="CA57" s="475"/>
      <c r="CB57" s="559">
        <f>CB80</f>
        <v>0</v>
      </c>
      <c r="CC57" s="559"/>
      <c r="CD57" s="559"/>
      <c r="CE57" s="559"/>
      <c r="CF57" s="559"/>
      <c r="CG57" s="559"/>
      <c r="CH57" s="559"/>
      <c r="CI57" s="559"/>
      <c r="CJ57" s="559">
        <f t="shared" ref="CJ57" si="12">CJ80</f>
        <v>0</v>
      </c>
      <c r="CK57" s="559"/>
      <c r="CL57" s="559"/>
      <c r="CM57" s="559"/>
      <c r="CN57" s="559"/>
      <c r="CO57" s="559"/>
      <c r="CP57" s="559"/>
      <c r="CQ57" s="559"/>
      <c r="CR57" s="559">
        <f t="shared" ref="CR57" si="13">CR80</f>
        <v>0</v>
      </c>
      <c r="CS57" s="559"/>
      <c r="CT57" s="559"/>
      <c r="CU57" s="559"/>
      <c r="CV57" s="559"/>
      <c r="CW57" s="559"/>
      <c r="CX57" s="559"/>
      <c r="CY57" s="559"/>
      <c r="CZ57" s="532"/>
      <c r="DA57" s="532"/>
      <c r="DB57" s="532"/>
      <c r="DC57" s="532"/>
      <c r="DD57" s="532"/>
      <c r="DE57" s="532"/>
      <c r="DF57" s="532"/>
      <c r="DG57" s="533"/>
      <c r="DJ57" s="20" t="s">
        <v>490</v>
      </c>
    </row>
    <row r="58" spans="1:137" s="20" customFormat="1" ht="12.95" customHeight="1" x14ac:dyDescent="0.2">
      <c r="A58" s="699"/>
      <c r="B58" s="699"/>
      <c r="C58" s="699"/>
      <c r="D58" s="699"/>
      <c r="E58" s="699"/>
      <c r="F58" s="699"/>
      <c r="G58" s="699"/>
      <c r="H58" s="699"/>
      <c r="I58" s="699"/>
      <c r="J58" s="699"/>
      <c r="K58" s="699"/>
      <c r="L58" s="699"/>
      <c r="M58" s="699"/>
      <c r="N58" s="699"/>
      <c r="O58" s="699"/>
      <c r="P58" s="699"/>
      <c r="Q58" s="699"/>
      <c r="R58" s="699"/>
      <c r="S58" s="699"/>
      <c r="T58" s="699"/>
      <c r="U58" s="699"/>
      <c r="V58" s="699"/>
      <c r="W58" s="699"/>
      <c r="X58" s="699"/>
      <c r="Y58" s="699"/>
      <c r="Z58" s="699"/>
      <c r="AA58" s="699"/>
      <c r="AB58" s="699"/>
      <c r="AC58" s="699"/>
      <c r="AD58" s="699"/>
      <c r="AE58" s="699"/>
      <c r="AF58" s="699"/>
      <c r="AG58" s="699"/>
      <c r="AH58" s="699"/>
      <c r="AI58" s="699"/>
      <c r="AJ58" s="699"/>
      <c r="AK58" s="699"/>
      <c r="AL58" s="699"/>
      <c r="AM58" s="699"/>
      <c r="AN58" s="699"/>
      <c r="AO58" s="699"/>
      <c r="AP58" s="699"/>
      <c r="AQ58" s="699"/>
      <c r="AR58" s="699"/>
      <c r="AS58" s="699"/>
      <c r="AT58" s="699"/>
      <c r="AU58" s="699"/>
      <c r="AV58" s="699"/>
      <c r="AW58" s="700"/>
      <c r="AX58" s="667"/>
      <c r="AY58" s="668"/>
      <c r="AZ58" s="668"/>
      <c r="BA58" s="668"/>
      <c r="BB58" s="669"/>
      <c r="BC58" s="709"/>
      <c r="BD58" s="668"/>
      <c r="BE58" s="668"/>
      <c r="BF58" s="668"/>
      <c r="BG58" s="668"/>
      <c r="BH58" s="668"/>
      <c r="BI58" s="669"/>
      <c r="BJ58" s="473" t="s">
        <v>463</v>
      </c>
      <c r="BK58" s="474"/>
      <c r="BL58" s="474"/>
      <c r="BM58" s="474"/>
      <c r="BN58" s="474"/>
      <c r="BO58" s="474"/>
      <c r="BP58" s="474"/>
      <c r="BQ58" s="474"/>
      <c r="BR58" s="474"/>
      <c r="BS58" s="475"/>
      <c r="BT58" s="473"/>
      <c r="BU58" s="474"/>
      <c r="BV58" s="474"/>
      <c r="BW58" s="475"/>
      <c r="BX58" s="473" t="s">
        <v>448</v>
      </c>
      <c r="BY58" s="474"/>
      <c r="BZ58" s="474"/>
      <c r="CA58" s="475"/>
      <c r="CB58" s="559">
        <f>CB59</f>
        <v>7336700</v>
      </c>
      <c r="CC58" s="559"/>
      <c r="CD58" s="559"/>
      <c r="CE58" s="559"/>
      <c r="CF58" s="559"/>
      <c r="CG58" s="559"/>
      <c r="CH58" s="559"/>
      <c r="CI58" s="559"/>
      <c r="CJ58" s="559">
        <f t="shared" ref="CJ58" si="14">CJ59</f>
        <v>6251100</v>
      </c>
      <c r="CK58" s="559"/>
      <c r="CL58" s="559"/>
      <c r="CM58" s="559"/>
      <c r="CN58" s="559"/>
      <c r="CO58" s="559"/>
      <c r="CP58" s="559"/>
      <c r="CQ58" s="559"/>
      <c r="CR58" s="559">
        <f t="shared" ref="CR58" si="15">CR59</f>
        <v>5418900</v>
      </c>
      <c r="CS58" s="559"/>
      <c r="CT58" s="559"/>
      <c r="CU58" s="559"/>
      <c r="CV58" s="559"/>
      <c r="CW58" s="559"/>
      <c r="CX58" s="559"/>
      <c r="CY58" s="559"/>
      <c r="CZ58" s="532"/>
      <c r="DA58" s="532"/>
      <c r="DB58" s="532"/>
      <c r="DC58" s="532"/>
      <c r="DD58" s="532"/>
      <c r="DE58" s="532"/>
      <c r="DF58" s="532"/>
      <c r="DG58" s="533"/>
      <c r="DJ58" s="20" t="s">
        <v>489</v>
      </c>
    </row>
    <row r="59" spans="1:137" s="166" customFormat="1" x14ac:dyDescent="0.2">
      <c r="A59" s="368" t="s">
        <v>47</v>
      </c>
      <c r="B59" s="368"/>
      <c r="C59" s="368"/>
      <c r="D59" s="368"/>
      <c r="E59" s="368"/>
      <c r="F59" s="368"/>
      <c r="G59" s="368"/>
      <c r="H59" s="368"/>
      <c r="I59" s="368"/>
      <c r="J59" s="368"/>
      <c r="K59" s="368"/>
      <c r="L59" s="368"/>
      <c r="M59" s="368"/>
      <c r="N59" s="368"/>
      <c r="O59" s="368"/>
      <c r="P59" s="368"/>
      <c r="Q59" s="368"/>
      <c r="R59" s="368"/>
      <c r="S59" s="368"/>
      <c r="T59" s="368"/>
      <c r="U59" s="368"/>
      <c r="V59" s="368"/>
      <c r="W59" s="368"/>
      <c r="X59" s="368"/>
      <c r="Y59" s="368"/>
      <c r="Z59" s="368"/>
      <c r="AA59" s="368"/>
      <c r="AB59" s="368"/>
      <c r="AC59" s="368"/>
      <c r="AD59" s="368"/>
      <c r="AE59" s="368"/>
      <c r="AF59" s="368"/>
      <c r="AG59" s="368"/>
      <c r="AH59" s="368"/>
      <c r="AI59" s="368"/>
      <c r="AJ59" s="368"/>
      <c r="AK59" s="368"/>
      <c r="AL59" s="368"/>
      <c r="AM59" s="368"/>
      <c r="AN59" s="368"/>
      <c r="AO59" s="368"/>
      <c r="AP59" s="368"/>
      <c r="AQ59" s="368"/>
      <c r="AR59" s="368"/>
      <c r="AS59" s="368"/>
      <c r="AT59" s="368"/>
      <c r="AU59" s="368"/>
      <c r="AV59" s="368"/>
      <c r="AW59" s="368"/>
      <c r="AX59" s="661" t="s">
        <v>274</v>
      </c>
      <c r="AY59" s="662"/>
      <c r="AZ59" s="662"/>
      <c r="BA59" s="662"/>
      <c r="BB59" s="663"/>
      <c r="BC59" s="708" t="s">
        <v>64</v>
      </c>
      <c r="BD59" s="662"/>
      <c r="BE59" s="662"/>
      <c r="BF59" s="662"/>
      <c r="BG59" s="662"/>
      <c r="BH59" s="662"/>
      <c r="BI59" s="663"/>
      <c r="BJ59" s="503" t="s">
        <v>463</v>
      </c>
      <c r="BK59" s="504"/>
      <c r="BL59" s="504"/>
      <c r="BM59" s="504"/>
      <c r="BN59" s="504"/>
      <c r="BO59" s="504"/>
      <c r="BP59" s="504"/>
      <c r="BQ59" s="504"/>
      <c r="BR59" s="504"/>
      <c r="BS59" s="505"/>
      <c r="BT59" s="503" t="s">
        <v>451</v>
      </c>
      <c r="BU59" s="504"/>
      <c r="BV59" s="504"/>
      <c r="BW59" s="505"/>
      <c r="BX59" s="503" t="s">
        <v>448</v>
      </c>
      <c r="BY59" s="504"/>
      <c r="BZ59" s="504"/>
      <c r="CA59" s="505"/>
      <c r="CB59" s="772">
        <f>SUM(CB61:CI79)</f>
        <v>7336700</v>
      </c>
      <c r="CC59" s="773"/>
      <c r="CD59" s="773"/>
      <c r="CE59" s="773"/>
      <c r="CF59" s="773"/>
      <c r="CG59" s="773"/>
      <c r="CH59" s="773"/>
      <c r="CI59" s="774"/>
      <c r="CJ59" s="772">
        <f t="shared" ref="CJ59" si="16">SUM(CJ61:CQ79)</f>
        <v>6251100</v>
      </c>
      <c r="CK59" s="773"/>
      <c r="CL59" s="773"/>
      <c r="CM59" s="773"/>
      <c r="CN59" s="773"/>
      <c r="CO59" s="773"/>
      <c r="CP59" s="773"/>
      <c r="CQ59" s="774"/>
      <c r="CR59" s="772">
        <f t="shared" ref="CR59" si="17">SUM(CR61:CY79)</f>
        <v>5418900</v>
      </c>
      <c r="CS59" s="773"/>
      <c r="CT59" s="773"/>
      <c r="CU59" s="773"/>
      <c r="CV59" s="773"/>
      <c r="CW59" s="773"/>
      <c r="CX59" s="773"/>
      <c r="CY59" s="774"/>
      <c r="CZ59" s="452"/>
      <c r="DA59" s="453"/>
      <c r="DB59" s="453"/>
      <c r="DC59" s="453"/>
      <c r="DD59" s="453"/>
      <c r="DE59" s="453"/>
      <c r="DF59" s="453"/>
      <c r="DG59" s="454"/>
    </row>
    <row r="60" spans="1:137" s="166" customFormat="1" x14ac:dyDescent="0.2">
      <c r="A60" s="372" t="s">
        <v>456</v>
      </c>
      <c r="B60" s="372"/>
      <c r="C60" s="372"/>
      <c r="D60" s="372"/>
      <c r="E60" s="372"/>
      <c r="F60" s="372"/>
      <c r="G60" s="372"/>
      <c r="H60" s="372"/>
      <c r="I60" s="372"/>
      <c r="J60" s="372"/>
      <c r="K60" s="372"/>
      <c r="L60" s="372"/>
      <c r="M60" s="372"/>
      <c r="N60" s="372"/>
      <c r="O60" s="372"/>
      <c r="P60" s="372"/>
      <c r="Q60" s="372"/>
      <c r="R60" s="372"/>
      <c r="S60" s="372"/>
      <c r="T60" s="372"/>
      <c r="U60" s="372"/>
      <c r="V60" s="372"/>
      <c r="W60" s="372"/>
      <c r="X60" s="372"/>
      <c r="Y60" s="372"/>
      <c r="Z60" s="372"/>
      <c r="AA60" s="372"/>
      <c r="AB60" s="372"/>
      <c r="AC60" s="372"/>
      <c r="AD60" s="372"/>
      <c r="AE60" s="372"/>
      <c r="AF60" s="372"/>
      <c r="AG60" s="372"/>
      <c r="AH60" s="372"/>
      <c r="AI60" s="372"/>
      <c r="AJ60" s="372"/>
      <c r="AK60" s="372"/>
      <c r="AL60" s="372"/>
      <c r="AM60" s="372"/>
      <c r="AN60" s="372"/>
      <c r="AO60" s="372"/>
      <c r="AP60" s="372"/>
      <c r="AQ60" s="372"/>
      <c r="AR60" s="372"/>
      <c r="AS60" s="372"/>
      <c r="AT60" s="372"/>
      <c r="AU60" s="372"/>
      <c r="AV60" s="372"/>
      <c r="AW60" s="373"/>
      <c r="AX60" s="664"/>
      <c r="AY60" s="665"/>
      <c r="AZ60" s="665"/>
      <c r="BA60" s="665"/>
      <c r="BB60" s="666"/>
      <c r="BC60" s="718"/>
      <c r="BD60" s="665"/>
      <c r="BE60" s="665"/>
      <c r="BF60" s="665"/>
      <c r="BG60" s="665"/>
      <c r="BH60" s="665"/>
      <c r="BI60" s="666"/>
      <c r="BJ60" s="506"/>
      <c r="BK60" s="507"/>
      <c r="BL60" s="507"/>
      <c r="BM60" s="507"/>
      <c r="BN60" s="507"/>
      <c r="BO60" s="507"/>
      <c r="BP60" s="507"/>
      <c r="BQ60" s="507"/>
      <c r="BR60" s="507"/>
      <c r="BS60" s="508"/>
      <c r="BT60" s="506"/>
      <c r="BU60" s="507"/>
      <c r="BV60" s="507"/>
      <c r="BW60" s="508"/>
      <c r="BX60" s="506"/>
      <c r="BY60" s="507"/>
      <c r="BZ60" s="507"/>
      <c r="CA60" s="508"/>
      <c r="CB60" s="775"/>
      <c r="CC60" s="776"/>
      <c r="CD60" s="776"/>
      <c r="CE60" s="776"/>
      <c r="CF60" s="776"/>
      <c r="CG60" s="776"/>
      <c r="CH60" s="776"/>
      <c r="CI60" s="777"/>
      <c r="CJ60" s="775"/>
      <c r="CK60" s="776"/>
      <c r="CL60" s="776"/>
      <c r="CM60" s="776"/>
      <c r="CN60" s="776"/>
      <c r="CO60" s="776"/>
      <c r="CP60" s="776"/>
      <c r="CQ60" s="777"/>
      <c r="CR60" s="775"/>
      <c r="CS60" s="776"/>
      <c r="CT60" s="776"/>
      <c r="CU60" s="776"/>
      <c r="CV60" s="776"/>
      <c r="CW60" s="776"/>
      <c r="CX60" s="776"/>
      <c r="CY60" s="777"/>
      <c r="CZ60" s="587"/>
      <c r="DA60" s="588"/>
      <c r="DB60" s="588"/>
      <c r="DC60" s="588"/>
      <c r="DD60" s="588"/>
      <c r="DE60" s="588"/>
      <c r="DF60" s="588"/>
      <c r="DG60" s="589"/>
    </row>
    <row r="61" spans="1:137" s="166" customFormat="1" ht="12.95" customHeight="1" x14ac:dyDescent="0.2">
      <c r="A61" s="372"/>
      <c r="B61" s="372"/>
      <c r="C61" s="372"/>
      <c r="D61" s="372"/>
      <c r="E61" s="372"/>
      <c r="F61" s="372"/>
      <c r="G61" s="372"/>
      <c r="H61" s="372"/>
      <c r="I61" s="372"/>
      <c r="J61" s="372"/>
      <c r="K61" s="372"/>
      <c r="L61" s="372"/>
      <c r="M61" s="372"/>
      <c r="N61" s="372"/>
      <c r="O61" s="372"/>
      <c r="P61" s="372"/>
      <c r="Q61" s="372"/>
      <c r="R61" s="372"/>
      <c r="S61" s="372"/>
      <c r="T61" s="372"/>
      <c r="U61" s="372"/>
      <c r="V61" s="372"/>
      <c r="W61" s="372"/>
      <c r="X61" s="372"/>
      <c r="Y61" s="372"/>
      <c r="Z61" s="372"/>
      <c r="AA61" s="372"/>
      <c r="AB61" s="372"/>
      <c r="AC61" s="372"/>
      <c r="AD61" s="372"/>
      <c r="AE61" s="372"/>
      <c r="AF61" s="372"/>
      <c r="AG61" s="372"/>
      <c r="AH61" s="372"/>
      <c r="AI61" s="372"/>
      <c r="AJ61" s="372"/>
      <c r="AK61" s="372"/>
      <c r="AL61" s="372"/>
      <c r="AM61" s="372"/>
      <c r="AN61" s="372"/>
      <c r="AO61" s="372"/>
      <c r="AP61" s="372"/>
      <c r="AQ61" s="372"/>
      <c r="AR61" s="372"/>
      <c r="AS61" s="372"/>
      <c r="AT61" s="372"/>
      <c r="AU61" s="372"/>
      <c r="AV61" s="372"/>
      <c r="AW61" s="373"/>
      <c r="AX61" s="664"/>
      <c r="AY61" s="665"/>
      <c r="AZ61" s="665"/>
      <c r="BA61" s="665"/>
      <c r="BB61" s="666"/>
      <c r="BC61" s="718"/>
      <c r="BD61" s="665"/>
      <c r="BE61" s="665"/>
      <c r="BF61" s="665"/>
      <c r="BG61" s="665"/>
      <c r="BH61" s="665"/>
      <c r="BI61" s="666"/>
      <c r="BJ61" s="399" t="s">
        <v>494</v>
      </c>
      <c r="BK61" s="400"/>
      <c r="BL61" s="400"/>
      <c r="BM61" s="400"/>
      <c r="BN61" s="400"/>
      <c r="BO61" s="400"/>
      <c r="BP61" s="400"/>
      <c r="BQ61" s="400"/>
      <c r="BR61" s="400"/>
      <c r="BS61" s="401"/>
      <c r="BT61" s="399" t="s">
        <v>451</v>
      </c>
      <c r="BU61" s="400"/>
      <c r="BV61" s="400"/>
      <c r="BW61" s="401"/>
      <c r="BX61" s="399" t="s">
        <v>448</v>
      </c>
      <c r="BY61" s="400"/>
      <c r="BZ61" s="400"/>
      <c r="CA61" s="401"/>
      <c r="CB61" s="402">
        <f>'150'!I33</f>
        <v>90500</v>
      </c>
      <c r="CC61" s="403"/>
      <c r="CD61" s="403"/>
      <c r="CE61" s="403"/>
      <c r="CF61" s="403"/>
      <c r="CG61" s="403"/>
      <c r="CH61" s="403"/>
      <c r="CI61" s="404"/>
      <c r="CJ61" s="402">
        <f>'150'!J33</f>
        <v>90500</v>
      </c>
      <c r="CK61" s="403"/>
      <c r="CL61" s="403"/>
      <c r="CM61" s="403"/>
      <c r="CN61" s="403"/>
      <c r="CO61" s="403"/>
      <c r="CP61" s="403"/>
      <c r="CQ61" s="404"/>
      <c r="CR61" s="402">
        <f>'150'!K33</f>
        <v>90500</v>
      </c>
      <c r="CS61" s="403"/>
      <c r="CT61" s="403"/>
      <c r="CU61" s="403"/>
      <c r="CV61" s="403"/>
      <c r="CW61" s="403"/>
      <c r="CX61" s="403"/>
      <c r="CY61" s="404"/>
      <c r="CZ61" s="421"/>
      <c r="DA61" s="422"/>
      <c r="DB61" s="422"/>
      <c r="DC61" s="422"/>
      <c r="DD61" s="422"/>
      <c r="DE61" s="422"/>
      <c r="DF61" s="422"/>
      <c r="DG61" s="423"/>
      <c r="DX61" s="399" t="s">
        <v>452</v>
      </c>
      <c r="DY61" s="400"/>
      <c r="DZ61" s="400"/>
      <c r="EA61" s="400"/>
      <c r="EB61" s="400"/>
      <c r="EC61" s="400"/>
      <c r="ED61" s="400"/>
      <c r="EE61" s="400"/>
      <c r="EF61" s="400"/>
      <c r="EG61" s="401"/>
    </row>
    <row r="62" spans="1:137" s="166" customFormat="1" ht="12.95" customHeight="1" x14ac:dyDescent="0.2">
      <c r="A62" s="372"/>
      <c r="B62" s="372"/>
      <c r="C62" s="372"/>
      <c r="D62" s="372"/>
      <c r="E62" s="372"/>
      <c r="F62" s="372"/>
      <c r="G62" s="372"/>
      <c r="H62" s="372"/>
      <c r="I62" s="372"/>
      <c r="J62" s="372"/>
      <c r="K62" s="372"/>
      <c r="L62" s="372"/>
      <c r="M62" s="372"/>
      <c r="N62" s="372"/>
      <c r="O62" s="372"/>
      <c r="P62" s="372"/>
      <c r="Q62" s="372"/>
      <c r="R62" s="372"/>
      <c r="S62" s="372"/>
      <c r="T62" s="372"/>
      <c r="U62" s="372"/>
      <c r="V62" s="372"/>
      <c r="W62" s="372"/>
      <c r="X62" s="372"/>
      <c r="Y62" s="372"/>
      <c r="Z62" s="372"/>
      <c r="AA62" s="372"/>
      <c r="AB62" s="372"/>
      <c r="AC62" s="372"/>
      <c r="AD62" s="372"/>
      <c r="AE62" s="372"/>
      <c r="AF62" s="372"/>
      <c r="AG62" s="372"/>
      <c r="AH62" s="372"/>
      <c r="AI62" s="372"/>
      <c r="AJ62" s="372"/>
      <c r="AK62" s="372"/>
      <c r="AL62" s="372"/>
      <c r="AM62" s="372"/>
      <c r="AN62" s="372"/>
      <c r="AO62" s="372"/>
      <c r="AP62" s="372"/>
      <c r="AQ62" s="372"/>
      <c r="AR62" s="372"/>
      <c r="AS62" s="372"/>
      <c r="AT62" s="372"/>
      <c r="AU62" s="372"/>
      <c r="AV62" s="372"/>
      <c r="AW62" s="373"/>
      <c r="AX62" s="664"/>
      <c r="AY62" s="665"/>
      <c r="AZ62" s="665"/>
      <c r="BA62" s="665"/>
      <c r="BB62" s="666"/>
      <c r="BC62" s="718"/>
      <c r="BD62" s="665"/>
      <c r="BE62" s="665"/>
      <c r="BF62" s="665"/>
      <c r="BG62" s="665"/>
      <c r="BH62" s="665"/>
      <c r="BI62" s="666"/>
      <c r="BJ62" s="399" t="s">
        <v>452</v>
      </c>
      <c r="BK62" s="400"/>
      <c r="BL62" s="400"/>
      <c r="BM62" s="400"/>
      <c r="BN62" s="400"/>
      <c r="BO62" s="400"/>
      <c r="BP62" s="400"/>
      <c r="BQ62" s="400"/>
      <c r="BR62" s="400"/>
      <c r="BS62" s="401"/>
      <c r="BT62" s="399" t="s">
        <v>451</v>
      </c>
      <c r="BU62" s="400"/>
      <c r="BV62" s="400"/>
      <c r="BW62" s="401"/>
      <c r="BX62" s="399" t="s">
        <v>448</v>
      </c>
      <c r="BY62" s="400"/>
      <c r="BZ62" s="400"/>
      <c r="CA62" s="401"/>
      <c r="CB62" s="402">
        <f>'150'!I34</f>
        <v>871400</v>
      </c>
      <c r="CC62" s="403"/>
      <c r="CD62" s="403"/>
      <c r="CE62" s="403"/>
      <c r="CF62" s="403"/>
      <c r="CG62" s="403"/>
      <c r="CH62" s="403"/>
      <c r="CI62" s="404"/>
      <c r="CJ62" s="402">
        <f>'150'!J34</f>
        <v>871400</v>
      </c>
      <c r="CK62" s="403"/>
      <c r="CL62" s="403"/>
      <c r="CM62" s="403"/>
      <c r="CN62" s="403"/>
      <c r="CO62" s="403"/>
      <c r="CP62" s="403"/>
      <c r="CQ62" s="404"/>
      <c r="CR62" s="402">
        <f>'150'!K34</f>
        <v>871400</v>
      </c>
      <c r="CS62" s="403"/>
      <c r="CT62" s="403"/>
      <c r="CU62" s="403"/>
      <c r="CV62" s="403"/>
      <c r="CW62" s="403"/>
      <c r="CX62" s="403"/>
      <c r="CY62" s="404"/>
      <c r="CZ62" s="421"/>
      <c r="DA62" s="422"/>
      <c r="DB62" s="422"/>
      <c r="DC62" s="422"/>
      <c r="DD62" s="422"/>
      <c r="DE62" s="422"/>
      <c r="DF62" s="422"/>
      <c r="DG62" s="423"/>
      <c r="DJ62" s="166" t="s">
        <v>485</v>
      </c>
      <c r="DX62" s="399" t="s">
        <v>453</v>
      </c>
      <c r="DY62" s="400"/>
      <c r="DZ62" s="400"/>
      <c r="EA62" s="400"/>
      <c r="EB62" s="400"/>
      <c r="EC62" s="400"/>
      <c r="ED62" s="400"/>
      <c r="EE62" s="400"/>
      <c r="EF62" s="400"/>
      <c r="EG62" s="401"/>
    </row>
    <row r="63" spans="1:137" s="166" customFormat="1" ht="12.95" customHeight="1" x14ac:dyDescent="0.2">
      <c r="A63" s="372"/>
      <c r="B63" s="372"/>
      <c r="C63" s="372"/>
      <c r="D63" s="372"/>
      <c r="E63" s="372"/>
      <c r="F63" s="372"/>
      <c r="G63" s="372"/>
      <c r="H63" s="372"/>
      <c r="I63" s="372"/>
      <c r="J63" s="372"/>
      <c r="K63" s="372"/>
      <c r="L63" s="372"/>
      <c r="M63" s="372"/>
      <c r="N63" s="372"/>
      <c r="O63" s="372"/>
      <c r="P63" s="372"/>
      <c r="Q63" s="372"/>
      <c r="R63" s="372"/>
      <c r="S63" s="372"/>
      <c r="T63" s="372"/>
      <c r="U63" s="372"/>
      <c r="V63" s="372"/>
      <c r="W63" s="372"/>
      <c r="X63" s="372"/>
      <c r="Y63" s="372"/>
      <c r="Z63" s="372"/>
      <c r="AA63" s="372"/>
      <c r="AB63" s="372"/>
      <c r="AC63" s="372"/>
      <c r="AD63" s="372"/>
      <c r="AE63" s="372"/>
      <c r="AF63" s="372"/>
      <c r="AG63" s="372"/>
      <c r="AH63" s="372"/>
      <c r="AI63" s="372"/>
      <c r="AJ63" s="372"/>
      <c r="AK63" s="372"/>
      <c r="AL63" s="372"/>
      <c r="AM63" s="372"/>
      <c r="AN63" s="372"/>
      <c r="AO63" s="372"/>
      <c r="AP63" s="372"/>
      <c r="AQ63" s="372"/>
      <c r="AR63" s="372"/>
      <c r="AS63" s="372"/>
      <c r="AT63" s="372"/>
      <c r="AU63" s="372"/>
      <c r="AV63" s="372"/>
      <c r="AW63" s="373"/>
      <c r="AX63" s="664"/>
      <c r="AY63" s="665"/>
      <c r="AZ63" s="665"/>
      <c r="BA63" s="665"/>
      <c r="BB63" s="666"/>
      <c r="BC63" s="718"/>
      <c r="BD63" s="665"/>
      <c r="BE63" s="665"/>
      <c r="BF63" s="665"/>
      <c r="BG63" s="665"/>
      <c r="BH63" s="665"/>
      <c r="BI63" s="666"/>
      <c r="BJ63" s="399" t="s">
        <v>453</v>
      </c>
      <c r="BK63" s="400"/>
      <c r="BL63" s="400"/>
      <c r="BM63" s="400"/>
      <c r="BN63" s="400"/>
      <c r="BO63" s="400"/>
      <c r="BP63" s="400"/>
      <c r="BQ63" s="400"/>
      <c r="BR63" s="400"/>
      <c r="BS63" s="401"/>
      <c r="BT63" s="399" t="s">
        <v>451</v>
      </c>
      <c r="BU63" s="400"/>
      <c r="BV63" s="400"/>
      <c r="BW63" s="401"/>
      <c r="BX63" s="399" t="s">
        <v>448</v>
      </c>
      <c r="BY63" s="400"/>
      <c r="BZ63" s="400"/>
      <c r="CA63" s="401"/>
      <c r="CB63" s="402">
        <f>'150'!I35</f>
        <v>4193200</v>
      </c>
      <c r="CC63" s="403"/>
      <c r="CD63" s="403"/>
      <c r="CE63" s="403"/>
      <c r="CF63" s="403"/>
      <c r="CG63" s="403"/>
      <c r="CH63" s="403"/>
      <c r="CI63" s="404"/>
      <c r="CJ63" s="402">
        <f>'150'!J35</f>
        <v>3107600</v>
      </c>
      <c r="CK63" s="403"/>
      <c r="CL63" s="403"/>
      <c r="CM63" s="403"/>
      <c r="CN63" s="403"/>
      <c r="CO63" s="403"/>
      <c r="CP63" s="403"/>
      <c r="CQ63" s="404"/>
      <c r="CR63" s="402">
        <f>'150'!K35</f>
        <v>2275400</v>
      </c>
      <c r="CS63" s="403"/>
      <c r="CT63" s="403"/>
      <c r="CU63" s="403"/>
      <c r="CV63" s="403"/>
      <c r="CW63" s="403"/>
      <c r="CX63" s="403"/>
      <c r="CY63" s="404"/>
      <c r="CZ63" s="421"/>
      <c r="DA63" s="422"/>
      <c r="DB63" s="422"/>
      <c r="DC63" s="422"/>
      <c r="DD63" s="422"/>
      <c r="DE63" s="422"/>
      <c r="DF63" s="422"/>
      <c r="DG63" s="423"/>
      <c r="DX63" s="399" t="s">
        <v>454</v>
      </c>
      <c r="DY63" s="400"/>
      <c r="DZ63" s="400"/>
      <c r="EA63" s="400"/>
      <c r="EB63" s="400"/>
      <c r="EC63" s="400"/>
      <c r="ED63" s="400"/>
      <c r="EE63" s="400"/>
      <c r="EF63" s="400"/>
      <c r="EG63" s="401"/>
    </row>
    <row r="64" spans="1:137" s="166" customFormat="1" ht="12.95" customHeight="1" x14ac:dyDescent="0.2">
      <c r="A64" s="372"/>
      <c r="B64" s="372"/>
      <c r="C64" s="372"/>
      <c r="D64" s="372"/>
      <c r="E64" s="372"/>
      <c r="F64" s="372"/>
      <c r="G64" s="372"/>
      <c r="H64" s="372"/>
      <c r="I64" s="372"/>
      <c r="J64" s="372"/>
      <c r="K64" s="372"/>
      <c r="L64" s="372"/>
      <c r="M64" s="372"/>
      <c r="N64" s="372"/>
      <c r="O64" s="372"/>
      <c r="P64" s="372"/>
      <c r="Q64" s="372"/>
      <c r="R64" s="372"/>
      <c r="S64" s="372"/>
      <c r="T64" s="372"/>
      <c r="U64" s="372"/>
      <c r="V64" s="372"/>
      <c r="W64" s="372"/>
      <c r="X64" s="372"/>
      <c r="Y64" s="372"/>
      <c r="Z64" s="372"/>
      <c r="AA64" s="372"/>
      <c r="AB64" s="372"/>
      <c r="AC64" s="372"/>
      <c r="AD64" s="372"/>
      <c r="AE64" s="372"/>
      <c r="AF64" s="372"/>
      <c r="AG64" s="372"/>
      <c r="AH64" s="372"/>
      <c r="AI64" s="372"/>
      <c r="AJ64" s="372"/>
      <c r="AK64" s="372"/>
      <c r="AL64" s="372"/>
      <c r="AM64" s="372"/>
      <c r="AN64" s="372"/>
      <c r="AO64" s="372"/>
      <c r="AP64" s="372"/>
      <c r="AQ64" s="372"/>
      <c r="AR64" s="372"/>
      <c r="AS64" s="372"/>
      <c r="AT64" s="372"/>
      <c r="AU64" s="372"/>
      <c r="AV64" s="372"/>
      <c r="AW64" s="373"/>
      <c r="AX64" s="664"/>
      <c r="AY64" s="665"/>
      <c r="AZ64" s="665"/>
      <c r="BA64" s="665"/>
      <c r="BB64" s="666"/>
      <c r="BC64" s="718"/>
      <c r="BD64" s="665"/>
      <c r="BE64" s="665"/>
      <c r="BF64" s="665"/>
      <c r="BG64" s="665"/>
      <c r="BH64" s="665"/>
      <c r="BI64" s="666"/>
      <c r="BJ64" s="399" t="s">
        <v>497</v>
      </c>
      <c r="BK64" s="400"/>
      <c r="BL64" s="400"/>
      <c r="BM64" s="400"/>
      <c r="BN64" s="400"/>
      <c r="BO64" s="400"/>
      <c r="BP64" s="400"/>
      <c r="BQ64" s="400"/>
      <c r="BR64" s="400"/>
      <c r="BS64" s="401"/>
      <c r="BT64" s="399" t="s">
        <v>451</v>
      </c>
      <c r="BU64" s="400"/>
      <c r="BV64" s="400"/>
      <c r="BW64" s="401"/>
      <c r="BX64" s="399" t="s">
        <v>448</v>
      </c>
      <c r="BY64" s="400"/>
      <c r="BZ64" s="400"/>
      <c r="CA64" s="401"/>
      <c r="CB64" s="402">
        <f>'150'!I36</f>
        <v>0</v>
      </c>
      <c r="CC64" s="403"/>
      <c r="CD64" s="403"/>
      <c r="CE64" s="403"/>
      <c r="CF64" s="403"/>
      <c r="CG64" s="403"/>
      <c r="CH64" s="403"/>
      <c r="CI64" s="404"/>
      <c r="CJ64" s="402">
        <f>'150'!J36</f>
        <v>0</v>
      </c>
      <c r="CK64" s="403"/>
      <c r="CL64" s="403"/>
      <c r="CM64" s="403"/>
      <c r="CN64" s="403"/>
      <c r="CO64" s="403"/>
      <c r="CP64" s="403"/>
      <c r="CQ64" s="404"/>
      <c r="CR64" s="402">
        <f>'150'!K36</f>
        <v>0</v>
      </c>
      <c r="CS64" s="403"/>
      <c r="CT64" s="403"/>
      <c r="CU64" s="403"/>
      <c r="CV64" s="403"/>
      <c r="CW64" s="403"/>
      <c r="CX64" s="403"/>
      <c r="CY64" s="404"/>
      <c r="CZ64" s="421"/>
      <c r="DA64" s="422"/>
      <c r="DB64" s="422"/>
      <c r="DC64" s="422"/>
      <c r="DD64" s="422"/>
      <c r="DE64" s="422"/>
      <c r="DF64" s="422"/>
      <c r="DG64" s="423"/>
      <c r="DX64" s="399" t="s">
        <v>494</v>
      </c>
      <c r="DY64" s="400"/>
      <c r="DZ64" s="400"/>
      <c r="EA64" s="400"/>
      <c r="EB64" s="400"/>
      <c r="EC64" s="400"/>
      <c r="ED64" s="400"/>
      <c r="EE64" s="400"/>
      <c r="EF64" s="400"/>
      <c r="EG64" s="401"/>
    </row>
    <row r="65" spans="1:137" s="166" customFormat="1" ht="12.95" customHeight="1" x14ac:dyDescent="0.2">
      <c r="A65" s="372"/>
      <c r="B65" s="372"/>
      <c r="C65" s="372"/>
      <c r="D65" s="372"/>
      <c r="E65" s="372"/>
      <c r="F65" s="372"/>
      <c r="G65" s="372"/>
      <c r="H65" s="372"/>
      <c r="I65" s="372"/>
      <c r="J65" s="372"/>
      <c r="K65" s="372"/>
      <c r="L65" s="372"/>
      <c r="M65" s="372"/>
      <c r="N65" s="372"/>
      <c r="O65" s="372"/>
      <c r="P65" s="372"/>
      <c r="Q65" s="372"/>
      <c r="R65" s="372"/>
      <c r="S65" s="372"/>
      <c r="T65" s="372"/>
      <c r="U65" s="372"/>
      <c r="V65" s="372"/>
      <c r="W65" s="372"/>
      <c r="X65" s="372"/>
      <c r="Y65" s="372"/>
      <c r="Z65" s="372"/>
      <c r="AA65" s="372"/>
      <c r="AB65" s="372"/>
      <c r="AC65" s="372"/>
      <c r="AD65" s="372"/>
      <c r="AE65" s="372"/>
      <c r="AF65" s="372"/>
      <c r="AG65" s="372"/>
      <c r="AH65" s="372"/>
      <c r="AI65" s="372"/>
      <c r="AJ65" s="372"/>
      <c r="AK65" s="372"/>
      <c r="AL65" s="372"/>
      <c r="AM65" s="372"/>
      <c r="AN65" s="372"/>
      <c r="AO65" s="372"/>
      <c r="AP65" s="372"/>
      <c r="AQ65" s="372"/>
      <c r="AR65" s="372"/>
      <c r="AS65" s="372"/>
      <c r="AT65" s="372"/>
      <c r="AU65" s="372"/>
      <c r="AV65" s="372"/>
      <c r="AW65" s="373"/>
      <c r="AX65" s="664"/>
      <c r="AY65" s="665"/>
      <c r="AZ65" s="665"/>
      <c r="BA65" s="665"/>
      <c r="BB65" s="666"/>
      <c r="BC65" s="718"/>
      <c r="BD65" s="665"/>
      <c r="BE65" s="665"/>
      <c r="BF65" s="665"/>
      <c r="BG65" s="665"/>
      <c r="BH65" s="665"/>
      <c r="BI65" s="666"/>
      <c r="BJ65" s="399" t="s">
        <v>454</v>
      </c>
      <c r="BK65" s="400"/>
      <c r="BL65" s="400"/>
      <c r="BM65" s="400"/>
      <c r="BN65" s="400"/>
      <c r="BO65" s="400"/>
      <c r="BP65" s="400"/>
      <c r="BQ65" s="400"/>
      <c r="BR65" s="400"/>
      <c r="BS65" s="401"/>
      <c r="BT65" s="399" t="s">
        <v>451</v>
      </c>
      <c r="BU65" s="400"/>
      <c r="BV65" s="400"/>
      <c r="BW65" s="401"/>
      <c r="BX65" s="399" t="s">
        <v>448</v>
      </c>
      <c r="BY65" s="400"/>
      <c r="BZ65" s="400"/>
      <c r="CA65" s="401"/>
      <c r="CB65" s="402">
        <f>'150'!I37</f>
        <v>0</v>
      </c>
      <c r="CC65" s="403"/>
      <c r="CD65" s="403"/>
      <c r="CE65" s="403"/>
      <c r="CF65" s="403"/>
      <c r="CG65" s="403"/>
      <c r="CH65" s="403"/>
      <c r="CI65" s="404"/>
      <c r="CJ65" s="402">
        <f>'150'!J37</f>
        <v>0</v>
      </c>
      <c r="CK65" s="403"/>
      <c r="CL65" s="403"/>
      <c r="CM65" s="403"/>
      <c r="CN65" s="403"/>
      <c r="CO65" s="403"/>
      <c r="CP65" s="403"/>
      <c r="CQ65" s="404"/>
      <c r="CR65" s="402">
        <f>'150'!K37</f>
        <v>0</v>
      </c>
      <c r="CS65" s="403"/>
      <c r="CT65" s="403"/>
      <c r="CU65" s="403"/>
      <c r="CV65" s="403"/>
      <c r="CW65" s="403"/>
      <c r="CX65" s="403"/>
      <c r="CY65" s="404"/>
      <c r="CZ65" s="421"/>
      <c r="DA65" s="422"/>
      <c r="DB65" s="422"/>
      <c r="DC65" s="422"/>
      <c r="DD65" s="422"/>
      <c r="DE65" s="422"/>
      <c r="DF65" s="422"/>
      <c r="DG65" s="423"/>
      <c r="DJ65" s="166" t="s">
        <v>485</v>
      </c>
      <c r="DX65" s="399" t="s">
        <v>495</v>
      </c>
      <c r="DY65" s="400"/>
      <c r="DZ65" s="400"/>
      <c r="EA65" s="400"/>
      <c r="EB65" s="400"/>
      <c r="EC65" s="400"/>
      <c r="ED65" s="400"/>
      <c r="EE65" s="400"/>
      <c r="EF65" s="400"/>
      <c r="EG65" s="401"/>
    </row>
    <row r="66" spans="1:137" s="166" customFormat="1" ht="12.95" customHeight="1" x14ac:dyDescent="0.2">
      <c r="A66" s="372"/>
      <c r="B66" s="372"/>
      <c r="C66" s="372"/>
      <c r="D66" s="372"/>
      <c r="E66" s="372"/>
      <c r="F66" s="372"/>
      <c r="G66" s="372"/>
      <c r="H66" s="372"/>
      <c r="I66" s="372"/>
      <c r="J66" s="372"/>
      <c r="K66" s="372"/>
      <c r="L66" s="372"/>
      <c r="M66" s="372"/>
      <c r="N66" s="372"/>
      <c r="O66" s="372"/>
      <c r="P66" s="372"/>
      <c r="Q66" s="372"/>
      <c r="R66" s="372"/>
      <c r="S66" s="372"/>
      <c r="T66" s="372"/>
      <c r="U66" s="372"/>
      <c r="V66" s="372"/>
      <c r="W66" s="372"/>
      <c r="X66" s="372"/>
      <c r="Y66" s="372"/>
      <c r="Z66" s="372"/>
      <c r="AA66" s="372"/>
      <c r="AB66" s="372"/>
      <c r="AC66" s="372"/>
      <c r="AD66" s="372"/>
      <c r="AE66" s="372"/>
      <c r="AF66" s="372"/>
      <c r="AG66" s="372"/>
      <c r="AH66" s="372"/>
      <c r="AI66" s="372"/>
      <c r="AJ66" s="372"/>
      <c r="AK66" s="372"/>
      <c r="AL66" s="372"/>
      <c r="AM66" s="372"/>
      <c r="AN66" s="372"/>
      <c r="AO66" s="372"/>
      <c r="AP66" s="372"/>
      <c r="AQ66" s="372"/>
      <c r="AR66" s="372"/>
      <c r="AS66" s="372"/>
      <c r="AT66" s="372"/>
      <c r="AU66" s="372"/>
      <c r="AV66" s="372"/>
      <c r="AW66" s="373"/>
      <c r="AX66" s="664"/>
      <c r="AY66" s="665"/>
      <c r="AZ66" s="665"/>
      <c r="BA66" s="665"/>
      <c r="BB66" s="666"/>
      <c r="BC66" s="718"/>
      <c r="BD66" s="665"/>
      <c r="BE66" s="665"/>
      <c r="BF66" s="665"/>
      <c r="BG66" s="665"/>
      <c r="BH66" s="665"/>
      <c r="BI66" s="666"/>
      <c r="BJ66" s="399" t="s">
        <v>504</v>
      </c>
      <c r="BK66" s="400"/>
      <c r="BL66" s="400"/>
      <c r="BM66" s="400"/>
      <c r="BN66" s="400"/>
      <c r="BO66" s="400"/>
      <c r="BP66" s="400"/>
      <c r="BQ66" s="400"/>
      <c r="BR66" s="400"/>
      <c r="BS66" s="401"/>
      <c r="BT66" s="399" t="s">
        <v>451</v>
      </c>
      <c r="BU66" s="400"/>
      <c r="BV66" s="400"/>
      <c r="BW66" s="401"/>
      <c r="BX66" s="399" t="s">
        <v>448</v>
      </c>
      <c r="BY66" s="400"/>
      <c r="BZ66" s="400"/>
      <c r="CA66" s="401"/>
      <c r="CB66" s="402">
        <f>'150'!I38</f>
        <v>0</v>
      </c>
      <c r="CC66" s="403"/>
      <c r="CD66" s="403"/>
      <c r="CE66" s="403"/>
      <c r="CF66" s="403"/>
      <c r="CG66" s="403"/>
      <c r="CH66" s="403"/>
      <c r="CI66" s="404"/>
      <c r="CJ66" s="402">
        <f>'150'!J38</f>
        <v>0</v>
      </c>
      <c r="CK66" s="403"/>
      <c r="CL66" s="403"/>
      <c r="CM66" s="403"/>
      <c r="CN66" s="403"/>
      <c r="CO66" s="403"/>
      <c r="CP66" s="403"/>
      <c r="CQ66" s="404"/>
      <c r="CR66" s="402">
        <f>'150'!K38</f>
        <v>0</v>
      </c>
      <c r="CS66" s="403"/>
      <c r="CT66" s="403"/>
      <c r="CU66" s="403"/>
      <c r="CV66" s="403"/>
      <c r="CW66" s="403"/>
      <c r="CX66" s="403"/>
      <c r="CY66" s="404"/>
      <c r="CZ66" s="421"/>
      <c r="DA66" s="422"/>
      <c r="DB66" s="422"/>
      <c r="DC66" s="422"/>
      <c r="DD66" s="422"/>
      <c r="DE66" s="422"/>
      <c r="DF66" s="422"/>
      <c r="DG66" s="423"/>
      <c r="DX66" s="399" t="s">
        <v>496</v>
      </c>
      <c r="DY66" s="400"/>
      <c r="DZ66" s="400"/>
      <c r="EA66" s="400"/>
      <c r="EB66" s="400"/>
      <c r="EC66" s="400"/>
      <c r="ED66" s="400"/>
      <c r="EE66" s="400"/>
      <c r="EF66" s="400"/>
      <c r="EG66" s="401"/>
    </row>
    <row r="67" spans="1:137" s="166" customFormat="1" ht="12.95" customHeight="1" x14ac:dyDescent="0.2">
      <c r="A67" s="372"/>
      <c r="B67" s="372"/>
      <c r="C67" s="372"/>
      <c r="D67" s="372"/>
      <c r="E67" s="372"/>
      <c r="F67" s="372"/>
      <c r="G67" s="372"/>
      <c r="H67" s="372"/>
      <c r="I67" s="372"/>
      <c r="J67" s="372"/>
      <c r="K67" s="372"/>
      <c r="L67" s="372"/>
      <c r="M67" s="372"/>
      <c r="N67" s="372"/>
      <c r="O67" s="372"/>
      <c r="P67" s="372"/>
      <c r="Q67" s="372"/>
      <c r="R67" s="372"/>
      <c r="S67" s="372"/>
      <c r="T67" s="372"/>
      <c r="U67" s="372"/>
      <c r="V67" s="372"/>
      <c r="W67" s="372"/>
      <c r="X67" s="372"/>
      <c r="Y67" s="372"/>
      <c r="Z67" s="372"/>
      <c r="AA67" s="372"/>
      <c r="AB67" s="372"/>
      <c r="AC67" s="372"/>
      <c r="AD67" s="372"/>
      <c r="AE67" s="372"/>
      <c r="AF67" s="372"/>
      <c r="AG67" s="372"/>
      <c r="AH67" s="372"/>
      <c r="AI67" s="372"/>
      <c r="AJ67" s="372"/>
      <c r="AK67" s="372"/>
      <c r="AL67" s="372"/>
      <c r="AM67" s="372"/>
      <c r="AN67" s="372"/>
      <c r="AO67" s="372"/>
      <c r="AP67" s="372"/>
      <c r="AQ67" s="372"/>
      <c r="AR67" s="372"/>
      <c r="AS67" s="372"/>
      <c r="AT67" s="372"/>
      <c r="AU67" s="372"/>
      <c r="AV67" s="372"/>
      <c r="AW67" s="373"/>
      <c r="AX67" s="664"/>
      <c r="AY67" s="665"/>
      <c r="AZ67" s="665"/>
      <c r="BA67" s="665"/>
      <c r="BB67" s="666"/>
      <c r="BC67" s="718"/>
      <c r="BD67" s="665"/>
      <c r="BE67" s="665"/>
      <c r="BF67" s="665"/>
      <c r="BG67" s="665"/>
      <c r="BH67" s="665"/>
      <c r="BI67" s="666"/>
      <c r="BJ67" s="399" t="s">
        <v>500</v>
      </c>
      <c r="BK67" s="400"/>
      <c r="BL67" s="400"/>
      <c r="BM67" s="400"/>
      <c r="BN67" s="400"/>
      <c r="BO67" s="400"/>
      <c r="BP67" s="400"/>
      <c r="BQ67" s="400"/>
      <c r="BR67" s="400"/>
      <c r="BS67" s="401"/>
      <c r="BT67" s="399" t="s">
        <v>451</v>
      </c>
      <c r="BU67" s="400"/>
      <c r="BV67" s="400"/>
      <c r="BW67" s="401"/>
      <c r="BX67" s="399" t="s">
        <v>448</v>
      </c>
      <c r="BY67" s="400"/>
      <c r="BZ67" s="400"/>
      <c r="CA67" s="401"/>
      <c r="CB67" s="402">
        <f>'150'!I39</f>
        <v>0</v>
      </c>
      <c r="CC67" s="403"/>
      <c r="CD67" s="403"/>
      <c r="CE67" s="403"/>
      <c r="CF67" s="403"/>
      <c r="CG67" s="403"/>
      <c r="CH67" s="403"/>
      <c r="CI67" s="404"/>
      <c r="CJ67" s="402">
        <f>'150'!J39</f>
        <v>0</v>
      </c>
      <c r="CK67" s="403"/>
      <c r="CL67" s="403"/>
      <c r="CM67" s="403"/>
      <c r="CN67" s="403"/>
      <c r="CO67" s="403"/>
      <c r="CP67" s="403"/>
      <c r="CQ67" s="404"/>
      <c r="CR67" s="402">
        <f>'150'!K39</f>
        <v>0</v>
      </c>
      <c r="CS67" s="403"/>
      <c r="CT67" s="403"/>
      <c r="CU67" s="403"/>
      <c r="CV67" s="403"/>
      <c r="CW67" s="403"/>
      <c r="CX67" s="403"/>
      <c r="CY67" s="404"/>
      <c r="CZ67" s="421"/>
      <c r="DA67" s="422"/>
      <c r="DB67" s="422"/>
      <c r="DC67" s="422"/>
      <c r="DD67" s="422"/>
      <c r="DE67" s="422"/>
      <c r="DF67" s="422"/>
      <c r="DG67" s="423"/>
      <c r="DX67" s="399" t="s">
        <v>497</v>
      </c>
      <c r="DY67" s="400"/>
      <c r="DZ67" s="400"/>
      <c r="EA67" s="400"/>
      <c r="EB67" s="400"/>
      <c r="EC67" s="400"/>
      <c r="ED67" s="400"/>
      <c r="EE67" s="400"/>
      <c r="EF67" s="400"/>
      <c r="EG67" s="401"/>
    </row>
    <row r="68" spans="1:137" s="166" customFormat="1" ht="12.95" customHeight="1" x14ac:dyDescent="0.2">
      <c r="A68" s="372"/>
      <c r="B68" s="372"/>
      <c r="C68" s="372"/>
      <c r="D68" s="372"/>
      <c r="E68" s="372"/>
      <c r="F68" s="372"/>
      <c r="G68" s="372"/>
      <c r="H68" s="372"/>
      <c r="I68" s="372"/>
      <c r="J68" s="372"/>
      <c r="K68" s="372"/>
      <c r="L68" s="372"/>
      <c r="M68" s="372"/>
      <c r="N68" s="372"/>
      <c r="O68" s="372"/>
      <c r="P68" s="372"/>
      <c r="Q68" s="372"/>
      <c r="R68" s="372"/>
      <c r="S68" s="372"/>
      <c r="T68" s="372"/>
      <c r="U68" s="372"/>
      <c r="V68" s="372"/>
      <c r="W68" s="372"/>
      <c r="X68" s="372"/>
      <c r="Y68" s="372"/>
      <c r="Z68" s="372"/>
      <c r="AA68" s="372"/>
      <c r="AB68" s="372"/>
      <c r="AC68" s="372"/>
      <c r="AD68" s="372"/>
      <c r="AE68" s="372"/>
      <c r="AF68" s="372"/>
      <c r="AG68" s="372"/>
      <c r="AH68" s="372"/>
      <c r="AI68" s="372"/>
      <c r="AJ68" s="372"/>
      <c r="AK68" s="372"/>
      <c r="AL68" s="372"/>
      <c r="AM68" s="372"/>
      <c r="AN68" s="372"/>
      <c r="AO68" s="372"/>
      <c r="AP68" s="372"/>
      <c r="AQ68" s="372"/>
      <c r="AR68" s="372"/>
      <c r="AS68" s="372"/>
      <c r="AT68" s="372"/>
      <c r="AU68" s="372"/>
      <c r="AV68" s="372"/>
      <c r="AW68" s="373"/>
      <c r="AX68" s="664"/>
      <c r="AY68" s="665"/>
      <c r="AZ68" s="665"/>
      <c r="BA68" s="665"/>
      <c r="BB68" s="666"/>
      <c r="BC68" s="718"/>
      <c r="BD68" s="665"/>
      <c r="BE68" s="665"/>
      <c r="BF68" s="665"/>
      <c r="BG68" s="665"/>
      <c r="BH68" s="665"/>
      <c r="BI68" s="666"/>
      <c r="BJ68" s="399" t="s">
        <v>498</v>
      </c>
      <c r="BK68" s="400"/>
      <c r="BL68" s="400"/>
      <c r="BM68" s="400"/>
      <c r="BN68" s="400"/>
      <c r="BO68" s="400"/>
      <c r="BP68" s="400"/>
      <c r="BQ68" s="400"/>
      <c r="BR68" s="400"/>
      <c r="BS68" s="401"/>
      <c r="BT68" s="399" t="s">
        <v>451</v>
      </c>
      <c r="BU68" s="400"/>
      <c r="BV68" s="400"/>
      <c r="BW68" s="401"/>
      <c r="BX68" s="399" t="s">
        <v>448</v>
      </c>
      <c r="BY68" s="400"/>
      <c r="BZ68" s="400"/>
      <c r="CA68" s="401"/>
      <c r="CB68" s="402">
        <f>'150'!I40</f>
        <v>2181600</v>
      </c>
      <c r="CC68" s="403"/>
      <c r="CD68" s="403"/>
      <c r="CE68" s="403"/>
      <c r="CF68" s="403"/>
      <c r="CG68" s="403"/>
      <c r="CH68" s="403"/>
      <c r="CI68" s="404"/>
      <c r="CJ68" s="402">
        <f>'150'!J40</f>
        <v>2181600</v>
      </c>
      <c r="CK68" s="403"/>
      <c r="CL68" s="403"/>
      <c r="CM68" s="403"/>
      <c r="CN68" s="403"/>
      <c r="CO68" s="403"/>
      <c r="CP68" s="403"/>
      <c r="CQ68" s="404"/>
      <c r="CR68" s="402">
        <f>'150'!K40</f>
        <v>2181600</v>
      </c>
      <c r="CS68" s="403"/>
      <c r="CT68" s="403"/>
      <c r="CU68" s="403"/>
      <c r="CV68" s="403"/>
      <c r="CW68" s="403"/>
      <c r="CX68" s="403"/>
      <c r="CY68" s="404"/>
      <c r="CZ68" s="421"/>
      <c r="DA68" s="422"/>
      <c r="DB68" s="422"/>
      <c r="DC68" s="422"/>
      <c r="DD68" s="422"/>
      <c r="DE68" s="422"/>
      <c r="DF68" s="422"/>
      <c r="DG68" s="423"/>
      <c r="DJ68" s="166" t="s">
        <v>485</v>
      </c>
      <c r="DX68" s="399" t="s">
        <v>498</v>
      </c>
      <c r="DY68" s="400"/>
      <c r="DZ68" s="400"/>
      <c r="EA68" s="400"/>
      <c r="EB68" s="400"/>
      <c r="EC68" s="400"/>
      <c r="ED68" s="400"/>
      <c r="EE68" s="400"/>
      <c r="EF68" s="400"/>
      <c r="EG68" s="401"/>
    </row>
    <row r="69" spans="1:137" s="166" customFormat="1" ht="12.95" customHeight="1" x14ac:dyDescent="0.2">
      <c r="A69" s="372"/>
      <c r="B69" s="372"/>
      <c r="C69" s="372"/>
      <c r="D69" s="372"/>
      <c r="E69" s="372"/>
      <c r="F69" s="372"/>
      <c r="G69" s="372"/>
      <c r="H69" s="372"/>
      <c r="I69" s="372"/>
      <c r="J69" s="372"/>
      <c r="K69" s="372"/>
      <c r="L69" s="372"/>
      <c r="M69" s="372"/>
      <c r="N69" s="372"/>
      <c r="O69" s="372"/>
      <c r="P69" s="372"/>
      <c r="Q69" s="372"/>
      <c r="R69" s="372"/>
      <c r="S69" s="372"/>
      <c r="T69" s="372"/>
      <c r="U69" s="372"/>
      <c r="V69" s="372"/>
      <c r="W69" s="372"/>
      <c r="X69" s="372"/>
      <c r="Y69" s="372"/>
      <c r="Z69" s="372"/>
      <c r="AA69" s="372"/>
      <c r="AB69" s="372"/>
      <c r="AC69" s="372"/>
      <c r="AD69" s="372"/>
      <c r="AE69" s="372"/>
      <c r="AF69" s="372"/>
      <c r="AG69" s="372"/>
      <c r="AH69" s="372"/>
      <c r="AI69" s="372"/>
      <c r="AJ69" s="372"/>
      <c r="AK69" s="372"/>
      <c r="AL69" s="372"/>
      <c r="AM69" s="372"/>
      <c r="AN69" s="372"/>
      <c r="AO69" s="372"/>
      <c r="AP69" s="372"/>
      <c r="AQ69" s="372"/>
      <c r="AR69" s="372"/>
      <c r="AS69" s="372"/>
      <c r="AT69" s="372"/>
      <c r="AU69" s="372"/>
      <c r="AV69" s="372"/>
      <c r="AW69" s="373"/>
      <c r="AX69" s="664"/>
      <c r="AY69" s="665"/>
      <c r="AZ69" s="665"/>
      <c r="BA69" s="665"/>
      <c r="BB69" s="666"/>
      <c r="BC69" s="718"/>
      <c r="BD69" s="665"/>
      <c r="BE69" s="665"/>
      <c r="BF69" s="665"/>
      <c r="BG69" s="665"/>
      <c r="BH69" s="665"/>
      <c r="BI69" s="666"/>
      <c r="BJ69" s="399" t="s">
        <v>507</v>
      </c>
      <c r="BK69" s="400"/>
      <c r="BL69" s="400"/>
      <c r="BM69" s="400"/>
      <c r="BN69" s="400"/>
      <c r="BO69" s="400"/>
      <c r="BP69" s="400"/>
      <c r="BQ69" s="400"/>
      <c r="BR69" s="400"/>
      <c r="BS69" s="401"/>
      <c r="BT69" s="399" t="s">
        <v>451</v>
      </c>
      <c r="BU69" s="400"/>
      <c r="BV69" s="400"/>
      <c r="BW69" s="401"/>
      <c r="BX69" s="399" t="s">
        <v>448</v>
      </c>
      <c r="BY69" s="400"/>
      <c r="BZ69" s="400"/>
      <c r="CA69" s="401"/>
      <c r="CB69" s="402">
        <f>'150'!I41</f>
        <v>0</v>
      </c>
      <c r="CC69" s="403"/>
      <c r="CD69" s="403"/>
      <c r="CE69" s="403"/>
      <c r="CF69" s="403"/>
      <c r="CG69" s="403"/>
      <c r="CH69" s="403"/>
      <c r="CI69" s="404"/>
      <c r="CJ69" s="402">
        <f>'150'!J41</f>
        <v>0</v>
      </c>
      <c r="CK69" s="403"/>
      <c r="CL69" s="403"/>
      <c r="CM69" s="403"/>
      <c r="CN69" s="403"/>
      <c r="CO69" s="403"/>
      <c r="CP69" s="403"/>
      <c r="CQ69" s="404"/>
      <c r="CR69" s="402">
        <f>'150'!K41</f>
        <v>0</v>
      </c>
      <c r="CS69" s="403"/>
      <c r="CT69" s="403"/>
      <c r="CU69" s="403"/>
      <c r="CV69" s="403"/>
      <c r="CW69" s="403"/>
      <c r="CX69" s="403"/>
      <c r="CY69" s="404"/>
      <c r="CZ69" s="421"/>
      <c r="DA69" s="422"/>
      <c r="DB69" s="422"/>
      <c r="DC69" s="422"/>
      <c r="DD69" s="422"/>
      <c r="DE69" s="422"/>
      <c r="DF69" s="422"/>
      <c r="DG69" s="423"/>
      <c r="DX69" s="399" t="s">
        <v>499</v>
      </c>
      <c r="DY69" s="400"/>
      <c r="DZ69" s="400"/>
      <c r="EA69" s="400"/>
      <c r="EB69" s="400"/>
      <c r="EC69" s="400"/>
      <c r="ED69" s="400"/>
      <c r="EE69" s="400"/>
      <c r="EF69" s="400"/>
      <c r="EG69" s="401"/>
    </row>
    <row r="70" spans="1:137" s="166" customFormat="1" ht="12.95" customHeight="1" x14ac:dyDescent="0.2">
      <c r="A70" s="372"/>
      <c r="B70" s="372"/>
      <c r="C70" s="372"/>
      <c r="D70" s="372"/>
      <c r="E70" s="372"/>
      <c r="F70" s="372"/>
      <c r="G70" s="372"/>
      <c r="H70" s="372"/>
      <c r="I70" s="372"/>
      <c r="J70" s="372"/>
      <c r="K70" s="372"/>
      <c r="L70" s="372"/>
      <c r="M70" s="372"/>
      <c r="N70" s="372"/>
      <c r="O70" s="372"/>
      <c r="P70" s="372"/>
      <c r="Q70" s="372"/>
      <c r="R70" s="372"/>
      <c r="S70" s="372"/>
      <c r="T70" s="372"/>
      <c r="U70" s="372"/>
      <c r="V70" s="372"/>
      <c r="W70" s="372"/>
      <c r="X70" s="372"/>
      <c r="Y70" s="372"/>
      <c r="Z70" s="372"/>
      <c r="AA70" s="372"/>
      <c r="AB70" s="372"/>
      <c r="AC70" s="372"/>
      <c r="AD70" s="372"/>
      <c r="AE70" s="372"/>
      <c r="AF70" s="372"/>
      <c r="AG70" s="372"/>
      <c r="AH70" s="372"/>
      <c r="AI70" s="372"/>
      <c r="AJ70" s="372"/>
      <c r="AK70" s="372"/>
      <c r="AL70" s="372"/>
      <c r="AM70" s="372"/>
      <c r="AN70" s="372"/>
      <c r="AO70" s="372"/>
      <c r="AP70" s="372"/>
      <c r="AQ70" s="372"/>
      <c r="AR70" s="372"/>
      <c r="AS70" s="372"/>
      <c r="AT70" s="372"/>
      <c r="AU70" s="372"/>
      <c r="AV70" s="372"/>
      <c r="AW70" s="373"/>
      <c r="AX70" s="664"/>
      <c r="AY70" s="665"/>
      <c r="AZ70" s="665"/>
      <c r="BA70" s="665"/>
      <c r="BB70" s="666"/>
      <c r="BC70" s="718"/>
      <c r="BD70" s="665"/>
      <c r="BE70" s="665"/>
      <c r="BF70" s="665"/>
      <c r="BG70" s="665"/>
      <c r="BH70" s="665"/>
      <c r="BI70" s="666"/>
      <c r="BJ70" s="399" t="s">
        <v>496</v>
      </c>
      <c r="BK70" s="400"/>
      <c r="BL70" s="400"/>
      <c r="BM70" s="400"/>
      <c r="BN70" s="400"/>
      <c r="BO70" s="400"/>
      <c r="BP70" s="400"/>
      <c r="BQ70" s="400"/>
      <c r="BR70" s="400"/>
      <c r="BS70" s="401"/>
      <c r="BT70" s="399" t="s">
        <v>451</v>
      </c>
      <c r="BU70" s="400"/>
      <c r="BV70" s="400"/>
      <c r="BW70" s="401"/>
      <c r="BX70" s="399" t="s">
        <v>448</v>
      </c>
      <c r="BY70" s="400"/>
      <c r="BZ70" s="400"/>
      <c r="CA70" s="401"/>
      <c r="CB70" s="402">
        <f>'150'!I42</f>
        <v>0</v>
      </c>
      <c r="CC70" s="403"/>
      <c r="CD70" s="403"/>
      <c r="CE70" s="403"/>
      <c r="CF70" s="403"/>
      <c r="CG70" s="403"/>
      <c r="CH70" s="403"/>
      <c r="CI70" s="404"/>
      <c r="CJ70" s="402">
        <f>'150'!J42</f>
        <v>0</v>
      </c>
      <c r="CK70" s="403"/>
      <c r="CL70" s="403"/>
      <c r="CM70" s="403"/>
      <c r="CN70" s="403"/>
      <c r="CO70" s="403"/>
      <c r="CP70" s="403"/>
      <c r="CQ70" s="404"/>
      <c r="CR70" s="402">
        <f>'150'!K42</f>
        <v>0</v>
      </c>
      <c r="CS70" s="403"/>
      <c r="CT70" s="403"/>
      <c r="CU70" s="403"/>
      <c r="CV70" s="403"/>
      <c r="CW70" s="403"/>
      <c r="CX70" s="403"/>
      <c r="CY70" s="404"/>
      <c r="CZ70" s="421"/>
      <c r="DA70" s="422"/>
      <c r="DB70" s="422"/>
      <c r="DC70" s="422"/>
      <c r="DD70" s="422"/>
      <c r="DE70" s="422"/>
      <c r="DF70" s="422"/>
      <c r="DG70" s="423"/>
      <c r="DX70" s="399" t="s">
        <v>500</v>
      </c>
      <c r="DY70" s="400"/>
      <c r="DZ70" s="400"/>
      <c r="EA70" s="400"/>
      <c r="EB70" s="400"/>
      <c r="EC70" s="400"/>
      <c r="ED70" s="400"/>
      <c r="EE70" s="400"/>
      <c r="EF70" s="400"/>
      <c r="EG70" s="401"/>
    </row>
    <row r="71" spans="1:137" s="166" customFormat="1" ht="12.95" customHeight="1" x14ac:dyDescent="0.2">
      <c r="A71" s="372"/>
      <c r="B71" s="372"/>
      <c r="C71" s="372"/>
      <c r="D71" s="372"/>
      <c r="E71" s="372"/>
      <c r="F71" s="372"/>
      <c r="G71" s="372"/>
      <c r="H71" s="372"/>
      <c r="I71" s="372"/>
      <c r="J71" s="372"/>
      <c r="K71" s="372"/>
      <c r="L71" s="372"/>
      <c r="M71" s="372"/>
      <c r="N71" s="372"/>
      <c r="O71" s="372"/>
      <c r="P71" s="372"/>
      <c r="Q71" s="372"/>
      <c r="R71" s="372"/>
      <c r="S71" s="372"/>
      <c r="T71" s="372"/>
      <c r="U71" s="372"/>
      <c r="V71" s="372"/>
      <c r="W71" s="372"/>
      <c r="X71" s="372"/>
      <c r="Y71" s="372"/>
      <c r="Z71" s="372"/>
      <c r="AA71" s="372"/>
      <c r="AB71" s="372"/>
      <c r="AC71" s="372"/>
      <c r="AD71" s="372"/>
      <c r="AE71" s="372"/>
      <c r="AF71" s="372"/>
      <c r="AG71" s="372"/>
      <c r="AH71" s="372"/>
      <c r="AI71" s="372"/>
      <c r="AJ71" s="372"/>
      <c r="AK71" s="372"/>
      <c r="AL71" s="372"/>
      <c r="AM71" s="372"/>
      <c r="AN71" s="372"/>
      <c r="AO71" s="372"/>
      <c r="AP71" s="372"/>
      <c r="AQ71" s="372"/>
      <c r="AR71" s="372"/>
      <c r="AS71" s="372"/>
      <c r="AT71" s="372"/>
      <c r="AU71" s="372"/>
      <c r="AV71" s="372"/>
      <c r="AW71" s="373"/>
      <c r="AX71" s="664"/>
      <c r="AY71" s="665"/>
      <c r="AZ71" s="665"/>
      <c r="BA71" s="665"/>
      <c r="BB71" s="666"/>
      <c r="BC71" s="718"/>
      <c r="BD71" s="665"/>
      <c r="BE71" s="665"/>
      <c r="BF71" s="665"/>
      <c r="BG71" s="665"/>
      <c r="BH71" s="665"/>
      <c r="BI71" s="666"/>
      <c r="BJ71" s="399" t="s">
        <v>503</v>
      </c>
      <c r="BK71" s="400"/>
      <c r="BL71" s="400"/>
      <c r="BM71" s="400"/>
      <c r="BN71" s="400"/>
      <c r="BO71" s="400"/>
      <c r="BP71" s="400"/>
      <c r="BQ71" s="400"/>
      <c r="BR71" s="400"/>
      <c r="BS71" s="401"/>
      <c r="BT71" s="399" t="s">
        <v>451</v>
      </c>
      <c r="BU71" s="400"/>
      <c r="BV71" s="400"/>
      <c r="BW71" s="401"/>
      <c r="BX71" s="399" t="s">
        <v>448</v>
      </c>
      <c r="BY71" s="400"/>
      <c r="BZ71" s="400"/>
      <c r="CA71" s="401"/>
      <c r="CB71" s="402">
        <f>'150'!I43</f>
        <v>0</v>
      </c>
      <c r="CC71" s="403"/>
      <c r="CD71" s="403"/>
      <c r="CE71" s="403"/>
      <c r="CF71" s="403"/>
      <c r="CG71" s="403"/>
      <c r="CH71" s="403"/>
      <c r="CI71" s="404"/>
      <c r="CJ71" s="402">
        <f>'150'!J43</f>
        <v>0</v>
      </c>
      <c r="CK71" s="403"/>
      <c r="CL71" s="403"/>
      <c r="CM71" s="403"/>
      <c r="CN71" s="403"/>
      <c r="CO71" s="403"/>
      <c r="CP71" s="403"/>
      <c r="CQ71" s="404"/>
      <c r="CR71" s="402">
        <f>'150'!K43</f>
        <v>0</v>
      </c>
      <c r="CS71" s="403"/>
      <c r="CT71" s="403"/>
      <c r="CU71" s="403"/>
      <c r="CV71" s="403"/>
      <c r="CW71" s="403"/>
      <c r="CX71" s="403"/>
      <c r="CY71" s="404"/>
      <c r="CZ71" s="421"/>
      <c r="DA71" s="422"/>
      <c r="DB71" s="422"/>
      <c r="DC71" s="422"/>
      <c r="DD71" s="422"/>
      <c r="DE71" s="422"/>
      <c r="DF71" s="422"/>
      <c r="DG71" s="423"/>
      <c r="DJ71" s="166" t="s">
        <v>485</v>
      </c>
      <c r="DX71" s="399" t="s">
        <v>501</v>
      </c>
      <c r="DY71" s="400"/>
      <c r="DZ71" s="400"/>
      <c r="EA71" s="400"/>
      <c r="EB71" s="400"/>
      <c r="EC71" s="400"/>
      <c r="ED71" s="400"/>
      <c r="EE71" s="400"/>
      <c r="EF71" s="400"/>
      <c r="EG71" s="401"/>
    </row>
    <row r="72" spans="1:137" s="166" customFormat="1" ht="12.95" customHeight="1" x14ac:dyDescent="0.2">
      <c r="A72" s="372"/>
      <c r="B72" s="372"/>
      <c r="C72" s="372"/>
      <c r="D72" s="372"/>
      <c r="E72" s="372"/>
      <c r="F72" s="372"/>
      <c r="G72" s="372"/>
      <c r="H72" s="372"/>
      <c r="I72" s="372"/>
      <c r="J72" s="372"/>
      <c r="K72" s="372"/>
      <c r="L72" s="372"/>
      <c r="M72" s="372"/>
      <c r="N72" s="372"/>
      <c r="O72" s="372"/>
      <c r="P72" s="372"/>
      <c r="Q72" s="372"/>
      <c r="R72" s="372"/>
      <c r="S72" s="372"/>
      <c r="T72" s="372"/>
      <c r="U72" s="372"/>
      <c r="V72" s="372"/>
      <c r="W72" s="372"/>
      <c r="X72" s="372"/>
      <c r="Y72" s="372"/>
      <c r="Z72" s="372"/>
      <c r="AA72" s="372"/>
      <c r="AB72" s="372"/>
      <c r="AC72" s="372"/>
      <c r="AD72" s="372"/>
      <c r="AE72" s="372"/>
      <c r="AF72" s="372"/>
      <c r="AG72" s="372"/>
      <c r="AH72" s="372"/>
      <c r="AI72" s="372"/>
      <c r="AJ72" s="372"/>
      <c r="AK72" s="372"/>
      <c r="AL72" s="372"/>
      <c r="AM72" s="372"/>
      <c r="AN72" s="372"/>
      <c r="AO72" s="372"/>
      <c r="AP72" s="372"/>
      <c r="AQ72" s="372"/>
      <c r="AR72" s="372"/>
      <c r="AS72" s="372"/>
      <c r="AT72" s="372"/>
      <c r="AU72" s="372"/>
      <c r="AV72" s="372"/>
      <c r="AW72" s="373"/>
      <c r="AX72" s="664"/>
      <c r="AY72" s="665"/>
      <c r="AZ72" s="665"/>
      <c r="BA72" s="665"/>
      <c r="BB72" s="666"/>
      <c r="BC72" s="718"/>
      <c r="BD72" s="665"/>
      <c r="BE72" s="665"/>
      <c r="BF72" s="665"/>
      <c r="BG72" s="665"/>
      <c r="BH72" s="665"/>
      <c r="BI72" s="666"/>
      <c r="BJ72" s="399"/>
      <c r="BK72" s="400"/>
      <c r="BL72" s="400"/>
      <c r="BM72" s="400"/>
      <c r="BN72" s="400"/>
      <c r="BO72" s="400"/>
      <c r="BP72" s="400"/>
      <c r="BQ72" s="400"/>
      <c r="BR72" s="400"/>
      <c r="BS72" s="401"/>
      <c r="BT72" s="399" t="s">
        <v>451</v>
      </c>
      <c r="BU72" s="400"/>
      <c r="BV72" s="400"/>
      <c r="BW72" s="401"/>
      <c r="BX72" s="399" t="s">
        <v>448</v>
      </c>
      <c r="BY72" s="400"/>
      <c r="BZ72" s="400"/>
      <c r="CA72" s="401"/>
      <c r="CB72" s="402"/>
      <c r="CC72" s="403"/>
      <c r="CD72" s="403"/>
      <c r="CE72" s="403"/>
      <c r="CF72" s="403"/>
      <c r="CG72" s="403"/>
      <c r="CH72" s="403"/>
      <c r="CI72" s="404"/>
      <c r="CJ72" s="402"/>
      <c r="CK72" s="403"/>
      <c r="CL72" s="403"/>
      <c r="CM72" s="403"/>
      <c r="CN72" s="403"/>
      <c r="CO72" s="403"/>
      <c r="CP72" s="403"/>
      <c r="CQ72" s="404"/>
      <c r="CR72" s="402"/>
      <c r="CS72" s="403"/>
      <c r="CT72" s="403"/>
      <c r="CU72" s="403"/>
      <c r="CV72" s="403"/>
      <c r="CW72" s="403"/>
      <c r="CX72" s="403"/>
      <c r="CY72" s="404"/>
      <c r="CZ72" s="421"/>
      <c r="DA72" s="422"/>
      <c r="DB72" s="422"/>
      <c r="DC72" s="422"/>
      <c r="DD72" s="422"/>
      <c r="DE72" s="422"/>
      <c r="DF72" s="422"/>
      <c r="DG72" s="423"/>
      <c r="DX72" s="399" t="s">
        <v>502</v>
      </c>
      <c r="DY72" s="400"/>
      <c r="DZ72" s="400"/>
      <c r="EA72" s="400"/>
      <c r="EB72" s="400"/>
      <c r="EC72" s="400"/>
      <c r="ED72" s="400"/>
      <c r="EE72" s="400"/>
      <c r="EF72" s="400"/>
      <c r="EG72" s="401"/>
    </row>
    <row r="73" spans="1:137" s="166" customFormat="1" ht="12.95" customHeight="1" x14ac:dyDescent="0.2">
      <c r="A73" s="372"/>
      <c r="B73" s="372"/>
      <c r="C73" s="372"/>
      <c r="D73" s="372"/>
      <c r="E73" s="372"/>
      <c r="F73" s="372"/>
      <c r="G73" s="372"/>
      <c r="H73" s="372"/>
      <c r="I73" s="372"/>
      <c r="J73" s="372"/>
      <c r="K73" s="372"/>
      <c r="L73" s="372"/>
      <c r="M73" s="372"/>
      <c r="N73" s="372"/>
      <c r="O73" s="372"/>
      <c r="P73" s="372"/>
      <c r="Q73" s="372"/>
      <c r="R73" s="372"/>
      <c r="S73" s="372"/>
      <c r="T73" s="372"/>
      <c r="U73" s="372"/>
      <c r="V73" s="372"/>
      <c r="W73" s="372"/>
      <c r="X73" s="372"/>
      <c r="Y73" s="372"/>
      <c r="Z73" s="372"/>
      <c r="AA73" s="372"/>
      <c r="AB73" s="372"/>
      <c r="AC73" s="372"/>
      <c r="AD73" s="372"/>
      <c r="AE73" s="372"/>
      <c r="AF73" s="372"/>
      <c r="AG73" s="372"/>
      <c r="AH73" s="372"/>
      <c r="AI73" s="372"/>
      <c r="AJ73" s="372"/>
      <c r="AK73" s="372"/>
      <c r="AL73" s="372"/>
      <c r="AM73" s="372"/>
      <c r="AN73" s="372"/>
      <c r="AO73" s="372"/>
      <c r="AP73" s="372"/>
      <c r="AQ73" s="372"/>
      <c r="AR73" s="372"/>
      <c r="AS73" s="372"/>
      <c r="AT73" s="372"/>
      <c r="AU73" s="372"/>
      <c r="AV73" s="372"/>
      <c r="AW73" s="373"/>
      <c r="AX73" s="664"/>
      <c r="AY73" s="665"/>
      <c r="AZ73" s="665"/>
      <c r="BA73" s="665"/>
      <c r="BB73" s="666"/>
      <c r="BC73" s="718"/>
      <c r="BD73" s="665"/>
      <c r="BE73" s="665"/>
      <c r="BF73" s="665"/>
      <c r="BG73" s="665"/>
      <c r="BH73" s="665"/>
      <c r="BI73" s="666"/>
      <c r="BJ73" s="399"/>
      <c r="BK73" s="400"/>
      <c r="BL73" s="400"/>
      <c r="BM73" s="400"/>
      <c r="BN73" s="400"/>
      <c r="BO73" s="400"/>
      <c r="BP73" s="400"/>
      <c r="BQ73" s="400"/>
      <c r="BR73" s="400"/>
      <c r="BS73" s="401"/>
      <c r="BT73" s="399" t="s">
        <v>451</v>
      </c>
      <c r="BU73" s="400"/>
      <c r="BV73" s="400"/>
      <c r="BW73" s="401"/>
      <c r="BX73" s="399" t="s">
        <v>448</v>
      </c>
      <c r="BY73" s="400"/>
      <c r="BZ73" s="400"/>
      <c r="CA73" s="401"/>
      <c r="CB73" s="402"/>
      <c r="CC73" s="403"/>
      <c r="CD73" s="403"/>
      <c r="CE73" s="403"/>
      <c r="CF73" s="403"/>
      <c r="CG73" s="403"/>
      <c r="CH73" s="403"/>
      <c r="CI73" s="404"/>
      <c r="CJ73" s="402"/>
      <c r="CK73" s="403"/>
      <c r="CL73" s="403"/>
      <c r="CM73" s="403"/>
      <c r="CN73" s="403"/>
      <c r="CO73" s="403"/>
      <c r="CP73" s="403"/>
      <c r="CQ73" s="404"/>
      <c r="CR73" s="402"/>
      <c r="CS73" s="403"/>
      <c r="CT73" s="403"/>
      <c r="CU73" s="403"/>
      <c r="CV73" s="403"/>
      <c r="CW73" s="403"/>
      <c r="CX73" s="403"/>
      <c r="CY73" s="404"/>
      <c r="CZ73" s="421"/>
      <c r="DA73" s="422"/>
      <c r="DB73" s="422"/>
      <c r="DC73" s="422"/>
      <c r="DD73" s="422"/>
      <c r="DE73" s="422"/>
      <c r="DF73" s="422"/>
      <c r="DG73" s="423"/>
      <c r="DX73" s="399" t="s">
        <v>504</v>
      </c>
      <c r="DY73" s="400"/>
      <c r="DZ73" s="400"/>
      <c r="EA73" s="400"/>
      <c r="EB73" s="400"/>
      <c r="EC73" s="400"/>
      <c r="ED73" s="400"/>
      <c r="EE73" s="400"/>
      <c r="EF73" s="400"/>
      <c r="EG73" s="401"/>
    </row>
    <row r="74" spans="1:137" s="166" customFormat="1" ht="12.95" customHeight="1" x14ac:dyDescent="0.2">
      <c r="A74" s="372"/>
      <c r="B74" s="372"/>
      <c r="C74" s="372"/>
      <c r="D74" s="372"/>
      <c r="E74" s="372"/>
      <c r="F74" s="372"/>
      <c r="G74" s="372"/>
      <c r="H74" s="372"/>
      <c r="I74" s="372"/>
      <c r="J74" s="372"/>
      <c r="K74" s="372"/>
      <c r="L74" s="372"/>
      <c r="M74" s="372"/>
      <c r="N74" s="372"/>
      <c r="O74" s="372"/>
      <c r="P74" s="372"/>
      <c r="Q74" s="372"/>
      <c r="R74" s="372"/>
      <c r="S74" s="372"/>
      <c r="T74" s="372"/>
      <c r="U74" s="372"/>
      <c r="V74" s="372"/>
      <c r="W74" s="372"/>
      <c r="X74" s="372"/>
      <c r="Y74" s="372"/>
      <c r="Z74" s="372"/>
      <c r="AA74" s="372"/>
      <c r="AB74" s="372"/>
      <c r="AC74" s="372"/>
      <c r="AD74" s="372"/>
      <c r="AE74" s="372"/>
      <c r="AF74" s="372"/>
      <c r="AG74" s="372"/>
      <c r="AH74" s="372"/>
      <c r="AI74" s="372"/>
      <c r="AJ74" s="372"/>
      <c r="AK74" s="372"/>
      <c r="AL74" s="372"/>
      <c r="AM74" s="372"/>
      <c r="AN74" s="372"/>
      <c r="AO74" s="372"/>
      <c r="AP74" s="372"/>
      <c r="AQ74" s="372"/>
      <c r="AR74" s="372"/>
      <c r="AS74" s="372"/>
      <c r="AT74" s="372"/>
      <c r="AU74" s="372"/>
      <c r="AV74" s="372"/>
      <c r="AW74" s="373"/>
      <c r="AX74" s="664"/>
      <c r="AY74" s="665"/>
      <c r="AZ74" s="665"/>
      <c r="BA74" s="665"/>
      <c r="BB74" s="666"/>
      <c r="BC74" s="718"/>
      <c r="BD74" s="665"/>
      <c r="BE74" s="665"/>
      <c r="BF74" s="665"/>
      <c r="BG74" s="665"/>
      <c r="BH74" s="665"/>
      <c r="BI74" s="666"/>
      <c r="BJ74" s="399"/>
      <c r="BK74" s="400"/>
      <c r="BL74" s="400"/>
      <c r="BM74" s="400"/>
      <c r="BN74" s="400"/>
      <c r="BO74" s="400"/>
      <c r="BP74" s="400"/>
      <c r="BQ74" s="400"/>
      <c r="BR74" s="400"/>
      <c r="BS74" s="401"/>
      <c r="BT74" s="399" t="s">
        <v>451</v>
      </c>
      <c r="BU74" s="400"/>
      <c r="BV74" s="400"/>
      <c r="BW74" s="401"/>
      <c r="BX74" s="399" t="s">
        <v>448</v>
      </c>
      <c r="BY74" s="400"/>
      <c r="BZ74" s="400"/>
      <c r="CA74" s="401"/>
      <c r="CB74" s="402"/>
      <c r="CC74" s="403"/>
      <c r="CD74" s="403"/>
      <c r="CE74" s="403"/>
      <c r="CF74" s="403"/>
      <c r="CG74" s="403"/>
      <c r="CH74" s="403"/>
      <c r="CI74" s="404"/>
      <c r="CJ74" s="402"/>
      <c r="CK74" s="403"/>
      <c r="CL74" s="403"/>
      <c r="CM74" s="403"/>
      <c r="CN74" s="403"/>
      <c r="CO74" s="403"/>
      <c r="CP74" s="403"/>
      <c r="CQ74" s="404"/>
      <c r="CR74" s="402"/>
      <c r="CS74" s="403"/>
      <c r="CT74" s="403"/>
      <c r="CU74" s="403"/>
      <c r="CV74" s="403"/>
      <c r="CW74" s="403"/>
      <c r="CX74" s="403"/>
      <c r="CY74" s="404"/>
      <c r="CZ74" s="421"/>
      <c r="DA74" s="422"/>
      <c r="DB74" s="422"/>
      <c r="DC74" s="422"/>
      <c r="DD74" s="422"/>
      <c r="DE74" s="422"/>
      <c r="DF74" s="422"/>
      <c r="DG74" s="423"/>
      <c r="DJ74" s="166" t="s">
        <v>485</v>
      </c>
      <c r="DX74" s="399" t="s">
        <v>503</v>
      </c>
      <c r="DY74" s="400"/>
      <c r="DZ74" s="400"/>
      <c r="EA74" s="400"/>
      <c r="EB74" s="400"/>
      <c r="EC74" s="400"/>
      <c r="ED74" s="400"/>
      <c r="EE74" s="400"/>
      <c r="EF74" s="400"/>
      <c r="EG74" s="401"/>
    </row>
    <row r="75" spans="1:137" s="166" customFormat="1" ht="12.95" customHeight="1" x14ac:dyDescent="0.2">
      <c r="A75" s="372"/>
      <c r="B75" s="372"/>
      <c r="C75" s="372"/>
      <c r="D75" s="372"/>
      <c r="E75" s="372"/>
      <c r="F75" s="372"/>
      <c r="G75" s="372"/>
      <c r="H75" s="372"/>
      <c r="I75" s="372"/>
      <c r="J75" s="372"/>
      <c r="K75" s="372"/>
      <c r="L75" s="372"/>
      <c r="M75" s="372"/>
      <c r="N75" s="372"/>
      <c r="O75" s="372"/>
      <c r="P75" s="372"/>
      <c r="Q75" s="372"/>
      <c r="R75" s="372"/>
      <c r="S75" s="372"/>
      <c r="T75" s="372"/>
      <c r="U75" s="372"/>
      <c r="V75" s="372"/>
      <c r="W75" s="372"/>
      <c r="X75" s="372"/>
      <c r="Y75" s="372"/>
      <c r="Z75" s="372"/>
      <c r="AA75" s="372"/>
      <c r="AB75" s="372"/>
      <c r="AC75" s="372"/>
      <c r="AD75" s="372"/>
      <c r="AE75" s="372"/>
      <c r="AF75" s="372"/>
      <c r="AG75" s="372"/>
      <c r="AH75" s="372"/>
      <c r="AI75" s="372"/>
      <c r="AJ75" s="372"/>
      <c r="AK75" s="372"/>
      <c r="AL75" s="372"/>
      <c r="AM75" s="372"/>
      <c r="AN75" s="372"/>
      <c r="AO75" s="372"/>
      <c r="AP75" s="372"/>
      <c r="AQ75" s="372"/>
      <c r="AR75" s="372"/>
      <c r="AS75" s="372"/>
      <c r="AT75" s="372"/>
      <c r="AU75" s="372"/>
      <c r="AV75" s="372"/>
      <c r="AW75" s="373"/>
      <c r="AX75" s="664"/>
      <c r="AY75" s="665"/>
      <c r="AZ75" s="665"/>
      <c r="BA75" s="665"/>
      <c r="BB75" s="666"/>
      <c r="BC75" s="718"/>
      <c r="BD75" s="665"/>
      <c r="BE75" s="665"/>
      <c r="BF75" s="665"/>
      <c r="BG75" s="665"/>
      <c r="BH75" s="665"/>
      <c r="BI75" s="666"/>
      <c r="BJ75" s="399"/>
      <c r="BK75" s="400"/>
      <c r="BL75" s="400"/>
      <c r="BM75" s="400"/>
      <c r="BN75" s="400"/>
      <c r="BO75" s="400"/>
      <c r="BP75" s="400"/>
      <c r="BQ75" s="400"/>
      <c r="BR75" s="400"/>
      <c r="BS75" s="401"/>
      <c r="BT75" s="399" t="s">
        <v>451</v>
      </c>
      <c r="BU75" s="400"/>
      <c r="BV75" s="400"/>
      <c r="BW75" s="401"/>
      <c r="BX75" s="399" t="s">
        <v>448</v>
      </c>
      <c r="BY75" s="400"/>
      <c r="BZ75" s="400"/>
      <c r="CA75" s="401"/>
      <c r="CB75" s="402"/>
      <c r="CC75" s="403"/>
      <c r="CD75" s="403"/>
      <c r="CE75" s="403"/>
      <c r="CF75" s="403"/>
      <c r="CG75" s="403"/>
      <c r="CH75" s="403"/>
      <c r="CI75" s="404"/>
      <c r="CJ75" s="402"/>
      <c r="CK75" s="403"/>
      <c r="CL75" s="403"/>
      <c r="CM75" s="403"/>
      <c r="CN75" s="403"/>
      <c r="CO75" s="403"/>
      <c r="CP75" s="403"/>
      <c r="CQ75" s="404"/>
      <c r="CR75" s="402"/>
      <c r="CS75" s="403"/>
      <c r="CT75" s="403"/>
      <c r="CU75" s="403"/>
      <c r="CV75" s="403"/>
      <c r="CW75" s="403"/>
      <c r="CX75" s="403"/>
      <c r="CY75" s="404"/>
      <c r="CZ75" s="421"/>
      <c r="DA75" s="422"/>
      <c r="DB75" s="422"/>
      <c r="DC75" s="422"/>
      <c r="DD75" s="422"/>
      <c r="DE75" s="422"/>
      <c r="DF75" s="422"/>
      <c r="DG75" s="423"/>
      <c r="DX75" s="399" t="s">
        <v>505</v>
      </c>
      <c r="DY75" s="400"/>
      <c r="DZ75" s="400"/>
      <c r="EA75" s="400"/>
      <c r="EB75" s="400"/>
      <c r="EC75" s="400"/>
      <c r="ED75" s="400"/>
      <c r="EE75" s="400"/>
      <c r="EF75" s="400"/>
      <c r="EG75" s="401"/>
    </row>
    <row r="76" spans="1:137" s="166" customFormat="1" ht="12.95" customHeight="1" x14ac:dyDescent="0.2">
      <c r="A76" s="372"/>
      <c r="B76" s="372"/>
      <c r="C76" s="372"/>
      <c r="D76" s="372"/>
      <c r="E76" s="372"/>
      <c r="F76" s="372"/>
      <c r="G76" s="372"/>
      <c r="H76" s="372"/>
      <c r="I76" s="372"/>
      <c r="J76" s="372"/>
      <c r="K76" s="372"/>
      <c r="L76" s="372"/>
      <c r="M76" s="372"/>
      <c r="N76" s="372"/>
      <c r="O76" s="372"/>
      <c r="P76" s="372"/>
      <c r="Q76" s="372"/>
      <c r="R76" s="372"/>
      <c r="S76" s="372"/>
      <c r="T76" s="372"/>
      <c r="U76" s="372"/>
      <c r="V76" s="372"/>
      <c r="W76" s="372"/>
      <c r="X76" s="372"/>
      <c r="Y76" s="372"/>
      <c r="Z76" s="372"/>
      <c r="AA76" s="372"/>
      <c r="AB76" s="372"/>
      <c r="AC76" s="372"/>
      <c r="AD76" s="372"/>
      <c r="AE76" s="372"/>
      <c r="AF76" s="372"/>
      <c r="AG76" s="372"/>
      <c r="AH76" s="372"/>
      <c r="AI76" s="372"/>
      <c r="AJ76" s="372"/>
      <c r="AK76" s="372"/>
      <c r="AL76" s="372"/>
      <c r="AM76" s="372"/>
      <c r="AN76" s="372"/>
      <c r="AO76" s="372"/>
      <c r="AP76" s="372"/>
      <c r="AQ76" s="372"/>
      <c r="AR76" s="372"/>
      <c r="AS76" s="372"/>
      <c r="AT76" s="372"/>
      <c r="AU76" s="372"/>
      <c r="AV76" s="372"/>
      <c r="AW76" s="373"/>
      <c r="AX76" s="664"/>
      <c r="AY76" s="665"/>
      <c r="AZ76" s="665"/>
      <c r="BA76" s="665"/>
      <c r="BB76" s="666"/>
      <c r="BC76" s="718"/>
      <c r="BD76" s="665"/>
      <c r="BE76" s="665"/>
      <c r="BF76" s="665"/>
      <c r="BG76" s="665"/>
      <c r="BH76" s="665"/>
      <c r="BI76" s="666"/>
      <c r="BJ76" s="399"/>
      <c r="BK76" s="400"/>
      <c r="BL76" s="400"/>
      <c r="BM76" s="400"/>
      <c r="BN76" s="400"/>
      <c r="BO76" s="400"/>
      <c r="BP76" s="400"/>
      <c r="BQ76" s="400"/>
      <c r="BR76" s="400"/>
      <c r="BS76" s="401"/>
      <c r="BT76" s="399" t="s">
        <v>451</v>
      </c>
      <c r="BU76" s="400"/>
      <c r="BV76" s="400"/>
      <c r="BW76" s="401"/>
      <c r="BX76" s="399" t="s">
        <v>448</v>
      </c>
      <c r="BY76" s="400"/>
      <c r="BZ76" s="400"/>
      <c r="CA76" s="401"/>
      <c r="CB76" s="402"/>
      <c r="CC76" s="403"/>
      <c r="CD76" s="403"/>
      <c r="CE76" s="403"/>
      <c r="CF76" s="403"/>
      <c r="CG76" s="403"/>
      <c r="CH76" s="403"/>
      <c r="CI76" s="404"/>
      <c r="CJ76" s="402"/>
      <c r="CK76" s="403"/>
      <c r="CL76" s="403"/>
      <c r="CM76" s="403"/>
      <c r="CN76" s="403"/>
      <c r="CO76" s="403"/>
      <c r="CP76" s="403"/>
      <c r="CQ76" s="404"/>
      <c r="CR76" s="402"/>
      <c r="CS76" s="403"/>
      <c r="CT76" s="403"/>
      <c r="CU76" s="403"/>
      <c r="CV76" s="403"/>
      <c r="CW76" s="403"/>
      <c r="CX76" s="403"/>
      <c r="CY76" s="404"/>
      <c r="CZ76" s="421"/>
      <c r="DA76" s="422"/>
      <c r="DB76" s="422"/>
      <c r="DC76" s="422"/>
      <c r="DD76" s="422"/>
      <c r="DE76" s="422"/>
      <c r="DF76" s="422"/>
      <c r="DG76" s="423"/>
      <c r="DX76" s="399" t="s">
        <v>506</v>
      </c>
      <c r="DY76" s="400"/>
      <c r="DZ76" s="400"/>
      <c r="EA76" s="400"/>
      <c r="EB76" s="400"/>
      <c r="EC76" s="400"/>
      <c r="ED76" s="400"/>
      <c r="EE76" s="400"/>
      <c r="EF76" s="400"/>
      <c r="EG76" s="401"/>
    </row>
    <row r="77" spans="1:137" s="166" customFormat="1" ht="12.95" customHeight="1" x14ac:dyDescent="0.2">
      <c r="A77" s="372"/>
      <c r="B77" s="372"/>
      <c r="C77" s="372"/>
      <c r="D77" s="372"/>
      <c r="E77" s="372"/>
      <c r="F77" s="372"/>
      <c r="G77" s="372"/>
      <c r="H77" s="372"/>
      <c r="I77" s="372"/>
      <c r="J77" s="372"/>
      <c r="K77" s="372"/>
      <c r="L77" s="372"/>
      <c r="M77" s="372"/>
      <c r="N77" s="372"/>
      <c r="O77" s="372"/>
      <c r="P77" s="372"/>
      <c r="Q77" s="372"/>
      <c r="R77" s="372"/>
      <c r="S77" s="372"/>
      <c r="T77" s="372"/>
      <c r="U77" s="372"/>
      <c r="V77" s="372"/>
      <c r="W77" s="372"/>
      <c r="X77" s="372"/>
      <c r="Y77" s="372"/>
      <c r="Z77" s="372"/>
      <c r="AA77" s="372"/>
      <c r="AB77" s="372"/>
      <c r="AC77" s="372"/>
      <c r="AD77" s="372"/>
      <c r="AE77" s="372"/>
      <c r="AF77" s="372"/>
      <c r="AG77" s="372"/>
      <c r="AH77" s="372"/>
      <c r="AI77" s="372"/>
      <c r="AJ77" s="372"/>
      <c r="AK77" s="372"/>
      <c r="AL77" s="372"/>
      <c r="AM77" s="372"/>
      <c r="AN77" s="372"/>
      <c r="AO77" s="372"/>
      <c r="AP77" s="372"/>
      <c r="AQ77" s="372"/>
      <c r="AR77" s="372"/>
      <c r="AS77" s="372"/>
      <c r="AT77" s="372"/>
      <c r="AU77" s="372"/>
      <c r="AV77" s="372"/>
      <c r="AW77" s="373"/>
      <c r="AX77" s="664"/>
      <c r="AY77" s="665"/>
      <c r="AZ77" s="665"/>
      <c r="BA77" s="665"/>
      <c r="BB77" s="666"/>
      <c r="BC77" s="718"/>
      <c r="BD77" s="665"/>
      <c r="BE77" s="665"/>
      <c r="BF77" s="665"/>
      <c r="BG77" s="665"/>
      <c r="BH77" s="665"/>
      <c r="BI77" s="666"/>
      <c r="BJ77" s="399"/>
      <c r="BK77" s="400"/>
      <c r="BL77" s="400"/>
      <c r="BM77" s="400"/>
      <c r="BN77" s="400"/>
      <c r="BO77" s="400"/>
      <c r="BP77" s="400"/>
      <c r="BQ77" s="400"/>
      <c r="BR77" s="400"/>
      <c r="BS77" s="401"/>
      <c r="BT77" s="399" t="s">
        <v>451</v>
      </c>
      <c r="BU77" s="400"/>
      <c r="BV77" s="400"/>
      <c r="BW77" s="401"/>
      <c r="BX77" s="399" t="s">
        <v>448</v>
      </c>
      <c r="BY77" s="400"/>
      <c r="BZ77" s="400"/>
      <c r="CA77" s="401"/>
      <c r="CB77" s="402"/>
      <c r="CC77" s="403"/>
      <c r="CD77" s="403"/>
      <c r="CE77" s="403"/>
      <c r="CF77" s="403"/>
      <c r="CG77" s="403"/>
      <c r="CH77" s="403"/>
      <c r="CI77" s="404"/>
      <c r="CJ77" s="402"/>
      <c r="CK77" s="403"/>
      <c r="CL77" s="403"/>
      <c r="CM77" s="403"/>
      <c r="CN77" s="403"/>
      <c r="CO77" s="403"/>
      <c r="CP77" s="403"/>
      <c r="CQ77" s="404"/>
      <c r="CR77" s="402"/>
      <c r="CS77" s="403"/>
      <c r="CT77" s="403"/>
      <c r="CU77" s="403"/>
      <c r="CV77" s="403"/>
      <c r="CW77" s="403"/>
      <c r="CX77" s="403"/>
      <c r="CY77" s="404"/>
      <c r="CZ77" s="421"/>
      <c r="DA77" s="422"/>
      <c r="DB77" s="422"/>
      <c r="DC77" s="422"/>
      <c r="DD77" s="422"/>
      <c r="DE77" s="422"/>
      <c r="DF77" s="422"/>
      <c r="DG77" s="423"/>
      <c r="DJ77" s="166" t="s">
        <v>485</v>
      </c>
      <c r="DX77" s="399" t="s">
        <v>507</v>
      </c>
      <c r="DY77" s="400"/>
      <c r="DZ77" s="400"/>
      <c r="EA77" s="400"/>
      <c r="EB77" s="400"/>
      <c r="EC77" s="400"/>
      <c r="ED77" s="400"/>
      <c r="EE77" s="400"/>
      <c r="EF77" s="400"/>
      <c r="EG77" s="401"/>
    </row>
    <row r="78" spans="1:137" s="166" customFormat="1" ht="12.95" customHeight="1" x14ac:dyDescent="0.2">
      <c r="A78" s="372"/>
      <c r="B78" s="372"/>
      <c r="C78" s="372"/>
      <c r="D78" s="372"/>
      <c r="E78" s="372"/>
      <c r="F78" s="372"/>
      <c r="G78" s="372"/>
      <c r="H78" s="372"/>
      <c r="I78" s="372"/>
      <c r="J78" s="372"/>
      <c r="K78" s="372"/>
      <c r="L78" s="372"/>
      <c r="M78" s="372"/>
      <c r="N78" s="372"/>
      <c r="O78" s="372"/>
      <c r="P78" s="372"/>
      <c r="Q78" s="372"/>
      <c r="R78" s="372"/>
      <c r="S78" s="372"/>
      <c r="T78" s="372"/>
      <c r="U78" s="372"/>
      <c r="V78" s="372"/>
      <c r="W78" s="372"/>
      <c r="X78" s="372"/>
      <c r="Y78" s="372"/>
      <c r="Z78" s="372"/>
      <c r="AA78" s="372"/>
      <c r="AB78" s="372"/>
      <c r="AC78" s="372"/>
      <c r="AD78" s="372"/>
      <c r="AE78" s="372"/>
      <c r="AF78" s="372"/>
      <c r="AG78" s="372"/>
      <c r="AH78" s="372"/>
      <c r="AI78" s="372"/>
      <c r="AJ78" s="372"/>
      <c r="AK78" s="372"/>
      <c r="AL78" s="372"/>
      <c r="AM78" s="372"/>
      <c r="AN78" s="372"/>
      <c r="AO78" s="372"/>
      <c r="AP78" s="372"/>
      <c r="AQ78" s="372"/>
      <c r="AR78" s="372"/>
      <c r="AS78" s="372"/>
      <c r="AT78" s="372"/>
      <c r="AU78" s="372"/>
      <c r="AV78" s="372"/>
      <c r="AW78" s="373"/>
      <c r="AX78" s="664"/>
      <c r="AY78" s="665"/>
      <c r="AZ78" s="665"/>
      <c r="BA78" s="665"/>
      <c r="BB78" s="666"/>
      <c r="BC78" s="718"/>
      <c r="BD78" s="665"/>
      <c r="BE78" s="665"/>
      <c r="BF78" s="665"/>
      <c r="BG78" s="665"/>
      <c r="BH78" s="665"/>
      <c r="BI78" s="666"/>
      <c r="BJ78" s="399"/>
      <c r="BK78" s="400"/>
      <c r="BL78" s="400"/>
      <c r="BM78" s="400"/>
      <c r="BN78" s="400"/>
      <c r="BO78" s="400"/>
      <c r="BP78" s="400"/>
      <c r="BQ78" s="400"/>
      <c r="BR78" s="400"/>
      <c r="BS78" s="401"/>
      <c r="BT78" s="399" t="s">
        <v>451</v>
      </c>
      <c r="BU78" s="400"/>
      <c r="BV78" s="400"/>
      <c r="BW78" s="401"/>
      <c r="BX78" s="399" t="s">
        <v>448</v>
      </c>
      <c r="BY78" s="400"/>
      <c r="BZ78" s="400"/>
      <c r="CA78" s="401"/>
      <c r="CB78" s="402"/>
      <c r="CC78" s="403"/>
      <c r="CD78" s="403"/>
      <c r="CE78" s="403"/>
      <c r="CF78" s="403"/>
      <c r="CG78" s="403"/>
      <c r="CH78" s="403"/>
      <c r="CI78" s="404"/>
      <c r="CJ78" s="402"/>
      <c r="CK78" s="403"/>
      <c r="CL78" s="403"/>
      <c r="CM78" s="403"/>
      <c r="CN78" s="403"/>
      <c r="CO78" s="403"/>
      <c r="CP78" s="403"/>
      <c r="CQ78" s="404"/>
      <c r="CR78" s="402"/>
      <c r="CS78" s="403"/>
      <c r="CT78" s="403"/>
      <c r="CU78" s="403"/>
      <c r="CV78" s="403"/>
      <c r="CW78" s="403"/>
      <c r="CX78" s="403"/>
      <c r="CY78" s="404"/>
      <c r="CZ78" s="421"/>
      <c r="DA78" s="422"/>
      <c r="DB78" s="422"/>
      <c r="DC78" s="422"/>
      <c r="DD78" s="422"/>
      <c r="DE78" s="422"/>
      <c r="DF78" s="422"/>
      <c r="DG78" s="423"/>
      <c r="DX78" s="399" t="s">
        <v>508</v>
      </c>
      <c r="DY78" s="400"/>
      <c r="DZ78" s="400"/>
      <c r="EA78" s="400"/>
      <c r="EB78" s="400"/>
      <c r="EC78" s="400"/>
      <c r="ED78" s="400"/>
      <c r="EE78" s="400"/>
      <c r="EF78" s="400"/>
      <c r="EG78" s="401"/>
    </row>
    <row r="79" spans="1:137" s="166" customFormat="1" ht="12.95" customHeight="1" x14ac:dyDescent="0.2">
      <c r="A79" s="370"/>
      <c r="B79" s="370"/>
      <c r="C79" s="370"/>
      <c r="D79" s="370"/>
      <c r="E79" s="370"/>
      <c r="F79" s="370"/>
      <c r="G79" s="370"/>
      <c r="H79" s="370"/>
      <c r="I79" s="370"/>
      <c r="J79" s="370"/>
      <c r="K79" s="370"/>
      <c r="L79" s="370"/>
      <c r="M79" s="370"/>
      <c r="N79" s="370"/>
      <c r="O79" s="370"/>
      <c r="P79" s="370"/>
      <c r="Q79" s="370"/>
      <c r="R79" s="370"/>
      <c r="S79" s="370"/>
      <c r="T79" s="370"/>
      <c r="U79" s="370"/>
      <c r="V79" s="370"/>
      <c r="W79" s="370"/>
      <c r="X79" s="370"/>
      <c r="Y79" s="370"/>
      <c r="Z79" s="370"/>
      <c r="AA79" s="370"/>
      <c r="AB79" s="370"/>
      <c r="AC79" s="370"/>
      <c r="AD79" s="370"/>
      <c r="AE79" s="370"/>
      <c r="AF79" s="370"/>
      <c r="AG79" s="370"/>
      <c r="AH79" s="370"/>
      <c r="AI79" s="370"/>
      <c r="AJ79" s="370"/>
      <c r="AK79" s="370"/>
      <c r="AL79" s="370"/>
      <c r="AM79" s="370"/>
      <c r="AN79" s="370"/>
      <c r="AO79" s="370"/>
      <c r="AP79" s="370"/>
      <c r="AQ79" s="370"/>
      <c r="AR79" s="370"/>
      <c r="AS79" s="370"/>
      <c r="AT79" s="370"/>
      <c r="AU79" s="370"/>
      <c r="AV79" s="370"/>
      <c r="AW79" s="371"/>
      <c r="AX79" s="667"/>
      <c r="AY79" s="668"/>
      <c r="AZ79" s="668"/>
      <c r="BA79" s="668"/>
      <c r="BB79" s="669"/>
      <c r="BC79" s="709"/>
      <c r="BD79" s="668"/>
      <c r="BE79" s="668"/>
      <c r="BF79" s="668"/>
      <c r="BG79" s="668"/>
      <c r="BH79" s="668"/>
      <c r="BI79" s="669"/>
      <c r="BJ79" s="399"/>
      <c r="BK79" s="400"/>
      <c r="BL79" s="400"/>
      <c r="BM79" s="400"/>
      <c r="BN79" s="400"/>
      <c r="BO79" s="400"/>
      <c r="BP79" s="400"/>
      <c r="BQ79" s="400"/>
      <c r="BR79" s="400"/>
      <c r="BS79" s="401"/>
      <c r="BT79" s="399" t="s">
        <v>451</v>
      </c>
      <c r="BU79" s="400"/>
      <c r="BV79" s="400"/>
      <c r="BW79" s="401"/>
      <c r="BX79" s="399" t="s">
        <v>448</v>
      </c>
      <c r="BY79" s="400"/>
      <c r="BZ79" s="400"/>
      <c r="CA79" s="401"/>
      <c r="CB79" s="402"/>
      <c r="CC79" s="403"/>
      <c r="CD79" s="403"/>
      <c r="CE79" s="403"/>
      <c r="CF79" s="403"/>
      <c r="CG79" s="403"/>
      <c r="CH79" s="403"/>
      <c r="CI79" s="404"/>
      <c r="CJ79" s="402"/>
      <c r="CK79" s="403"/>
      <c r="CL79" s="403"/>
      <c r="CM79" s="403"/>
      <c r="CN79" s="403"/>
      <c r="CO79" s="403"/>
      <c r="CP79" s="403"/>
      <c r="CQ79" s="404"/>
      <c r="CR79" s="402"/>
      <c r="CS79" s="403"/>
      <c r="CT79" s="403"/>
      <c r="CU79" s="403"/>
      <c r="CV79" s="403"/>
      <c r="CW79" s="403"/>
      <c r="CX79" s="403"/>
      <c r="CY79" s="404"/>
      <c r="CZ79" s="421"/>
      <c r="DA79" s="422"/>
      <c r="DB79" s="422"/>
      <c r="DC79" s="422"/>
      <c r="DD79" s="422"/>
      <c r="DE79" s="422"/>
      <c r="DF79" s="422"/>
      <c r="DG79" s="423"/>
      <c r="DX79" s="399"/>
      <c r="DY79" s="400"/>
      <c r="DZ79" s="400"/>
      <c r="EA79" s="400"/>
      <c r="EB79" s="400"/>
      <c r="EC79" s="400"/>
      <c r="ED79" s="400"/>
      <c r="EE79" s="400"/>
      <c r="EF79" s="400"/>
      <c r="EG79" s="401"/>
    </row>
    <row r="80" spans="1:137" s="20" customFormat="1" ht="12.95" customHeight="1" x14ac:dyDescent="0.2">
      <c r="A80" s="797" t="s">
        <v>457</v>
      </c>
      <c r="B80" s="797"/>
      <c r="C80" s="797"/>
      <c r="D80" s="797"/>
      <c r="E80" s="797"/>
      <c r="F80" s="797"/>
      <c r="G80" s="797"/>
      <c r="H80" s="797"/>
      <c r="I80" s="797"/>
      <c r="J80" s="797"/>
      <c r="K80" s="797"/>
      <c r="L80" s="797"/>
      <c r="M80" s="797"/>
      <c r="N80" s="797"/>
      <c r="O80" s="797"/>
      <c r="P80" s="797"/>
      <c r="Q80" s="797"/>
      <c r="R80" s="797"/>
      <c r="S80" s="797"/>
      <c r="T80" s="797"/>
      <c r="U80" s="797"/>
      <c r="V80" s="797"/>
      <c r="W80" s="797"/>
      <c r="X80" s="797"/>
      <c r="Y80" s="797"/>
      <c r="Z80" s="797"/>
      <c r="AA80" s="797"/>
      <c r="AB80" s="797"/>
      <c r="AC80" s="797"/>
      <c r="AD80" s="797"/>
      <c r="AE80" s="797"/>
      <c r="AF80" s="797"/>
      <c r="AG80" s="797"/>
      <c r="AH80" s="797"/>
      <c r="AI80" s="797"/>
      <c r="AJ80" s="797"/>
      <c r="AK80" s="797"/>
      <c r="AL80" s="797"/>
      <c r="AM80" s="797"/>
      <c r="AN80" s="797"/>
      <c r="AO80" s="797"/>
      <c r="AP80" s="797"/>
      <c r="AQ80" s="797"/>
      <c r="AR80" s="797"/>
      <c r="AS80" s="797"/>
      <c r="AT80" s="797"/>
      <c r="AU80" s="797"/>
      <c r="AV80" s="797"/>
      <c r="AW80" s="798"/>
      <c r="AX80" s="799" t="s">
        <v>275</v>
      </c>
      <c r="AY80" s="800"/>
      <c r="AZ80" s="800"/>
      <c r="BA80" s="800"/>
      <c r="BB80" s="801"/>
      <c r="BC80" s="802" t="s">
        <v>64</v>
      </c>
      <c r="BD80" s="800"/>
      <c r="BE80" s="800"/>
      <c r="BF80" s="800"/>
      <c r="BG80" s="800"/>
      <c r="BH80" s="800"/>
      <c r="BI80" s="801"/>
      <c r="BJ80" s="778" t="s">
        <v>463</v>
      </c>
      <c r="BK80" s="779"/>
      <c r="BL80" s="779"/>
      <c r="BM80" s="779"/>
      <c r="BN80" s="779"/>
      <c r="BO80" s="779"/>
      <c r="BP80" s="779"/>
      <c r="BQ80" s="779"/>
      <c r="BR80" s="779"/>
      <c r="BS80" s="780"/>
      <c r="BT80" s="778" t="s">
        <v>451</v>
      </c>
      <c r="BU80" s="779"/>
      <c r="BV80" s="779"/>
      <c r="BW80" s="780"/>
      <c r="BX80" s="778" t="s">
        <v>447</v>
      </c>
      <c r="BY80" s="779"/>
      <c r="BZ80" s="779"/>
      <c r="CA80" s="780"/>
      <c r="CB80" s="781">
        <f>'150'!I20+'150'!I21+'150'!I22+'150'!I23+'150'!I24+'150'!I25</f>
        <v>0</v>
      </c>
      <c r="CC80" s="782"/>
      <c r="CD80" s="782"/>
      <c r="CE80" s="782"/>
      <c r="CF80" s="782"/>
      <c r="CG80" s="782"/>
      <c r="CH80" s="782"/>
      <c r="CI80" s="783"/>
      <c r="CJ80" s="781">
        <f>'150'!J20+'150'!J21+'150'!J22+'150'!J23+'150'!J24+'150'!J25</f>
        <v>0</v>
      </c>
      <c r="CK80" s="782"/>
      <c r="CL80" s="782"/>
      <c r="CM80" s="782"/>
      <c r="CN80" s="782"/>
      <c r="CO80" s="782"/>
      <c r="CP80" s="782"/>
      <c r="CQ80" s="783"/>
      <c r="CR80" s="781">
        <f>'150'!K20+'150'!K21+'150'!K22+'150'!K23+'150'!K24+'150'!K25</f>
        <v>0</v>
      </c>
      <c r="CS80" s="782"/>
      <c r="CT80" s="782"/>
      <c r="CU80" s="782"/>
      <c r="CV80" s="782"/>
      <c r="CW80" s="782"/>
      <c r="CX80" s="782"/>
      <c r="CY80" s="783"/>
      <c r="CZ80" s="893"/>
      <c r="DA80" s="894"/>
      <c r="DB80" s="894"/>
      <c r="DC80" s="894"/>
      <c r="DD80" s="894"/>
      <c r="DE80" s="894"/>
      <c r="DF80" s="894"/>
      <c r="DG80" s="895"/>
      <c r="DJ80" s="20" t="s">
        <v>488</v>
      </c>
    </row>
    <row r="81" spans="1:112" s="20" customFormat="1" ht="12.95" customHeight="1" x14ac:dyDescent="0.2">
      <c r="A81" s="660" t="s">
        <v>65</v>
      </c>
      <c r="B81" s="660"/>
      <c r="C81" s="660"/>
      <c r="D81" s="660"/>
      <c r="E81" s="660"/>
      <c r="F81" s="660"/>
      <c r="G81" s="660"/>
      <c r="H81" s="660"/>
      <c r="I81" s="660"/>
      <c r="J81" s="660"/>
      <c r="K81" s="660"/>
      <c r="L81" s="660"/>
      <c r="M81" s="660"/>
      <c r="N81" s="660"/>
      <c r="O81" s="660"/>
      <c r="P81" s="660"/>
      <c r="Q81" s="660"/>
      <c r="R81" s="660"/>
      <c r="S81" s="660"/>
      <c r="T81" s="660"/>
      <c r="U81" s="660"/>
      <c r="V81" s="660"/>
      <c r="W81" s="660"/>
      <c r="X81" s="660"/>
      <c r="Y81" s="660"/>
      <c r="Z81" s="660"/>
      <c r="AA81" s="660"/>
      <c r="AB81" s="660"/>
      <c r="AC81" s="660"/>
      <c r="AD81" s="660"/>
      <c r="AE81" s="660"/>
      <c r="AF81" s="660"/>
      <c r="AG81" s="660"/>
      <c r="AH81" s="660"/>
      <c r="AI81" s="660"/>
      <c r="AJ81" s="660"/>
      <c r="AK81" s="660"/>
      <c r="AL81" s="660"/>
      <c r="AM81" s="660"/>
      <c r="AN81" s="660"/>
      <c r="AO81" s="660"/>
      <c r="AP81" s="660"/>
      <c r="AQ81" s="660"/>
      <c r="AR81" s="660"/>
      <c r="AS81" s="660"/>
      <c r="AT81" s="660"/>
      <c r="AU81" s="660"/>
      <c r="AV81" s="660"/>
      <c r="AW81" s="720"/>
      <c r="AX81" s="661" t="s">
        <v>66</v>
      </c>
      <c r="AY81" s="662"/>
      <c r="AZ81" s="662"/>
      <c r="BA81" s="662"/>
      <c r="BB81" s="663"/>
      <c r="BC81" s="708" t="s">
        <v>67</v>
      </c>
      <c r="BD81" s="662"/>
      <c r="BE81" s="662"/>
      <c r="BF81" s="662"/>
      <c r="BG81" s="662"/>
      <c r="BH81" s="662"/>
      <c r="BI81" s="663"/>
      <c r="BJ81" s="473" t="s">
        <v>463</v>
      </c>
      <c r="BK81" s="474"/>
      <c r="BL81" s="474"/>
      <c r="BM81" s="474"/>
      <c r="BN81" s="474"/>
      <c r="BO81" s="474"/>
      <c r="BP81" s="474"/>
      <c r="BQ81" s="474"/>
      <c r="BR81" s="474"/>
      <c r="BS81" s="475"/>
      <c r="BT81" s="473" t="s">
        <v>463</v>
      </c>
      <c r="BU81" s="474"/>
      <c r="BV81" s="474"/>
      <c r="BW81" s="475"/>
      <c r="BX81" s="473" t="s">
        <v>463</v>
      </c>
      <c r="BY81" s="474"/>
      <c r="BZ81" s="474"/>
      <c r="CA81" s="475"/>
      <c r="CB81" s="578" t="s">
        <v>463</v>
      </c>
      <c r="CC81" s="579"/>
      <c r="CD81" s="579"/>
      <c r="CE81" s="579"/>
      <c r="CF81" s="579"/>
      <c r="CG81" s="579"/>
      <c r="CH81" s="579"/>
      <c r="CI81" s="580"/>
      <c r="CJ81" s="578" t="s">
        <v>463</v>
      </c>
      <c r="CK81" s="579"/>
      <c r="CL81" s="579"/>
      <c r="CM81" s="579"/>
      <c r="CN81" s="579"/>
      <c r="CO81" s="579"/>
      <c r="CP81" s="579"/>
      <c r="CQ81" s="580"/>
      <c r="CR81" s="578" t="s">
        <v>463</v>
      </c>
      <c r="CS81" s="579"/>
      <c r="CT81" s="579"/>
      <c r="CU81" s="579"/>
      <c r="CV81" s="579"/>
      <c r="CW81" s="579"/>
      <c r="CX81" s="579"/>
      <c r="CY81" s="580"/>
      <c r="CZ81" s="569"/>
      <c r="DA81" s="570"/>
      <c r="DB81" s="570"/>
      <c r="DC81" s="570"/>
      <c r="DD81" s="570"/>
      <c r="DE81" s="570"/>
      <c r="DF81" s="570"/>
      <c r="DG81" s="571"/>
    </row>
    <row r="82" spans="1:112" s="20" customFormat="1" x14ac:dyDescent="0.2">
      <c r="A82" s="660" t="s">
        <v>47</v>
      </c>
      <c r="B82" s="660"/>
      <c r="C82" s="660"/>
      <c r="D82" s="660"/>
      <c r="E82" s="660"/>
      <c r="F82" s="660"/>
      <c r="G82" s="660"/>
      <c r="H82" s="660"/>
      <c r="I82" s="660"/>
      <c r="J82" s="660"/>
      <c r="K82" s="660"/>
      <c r="L82" s="660"/>
      <c r="M82" s="660"/>
      <c r="N82" s="660"/>
      <c r="O82" s="660"/>
      <c r="P82" s="660"/>
      <c r="Q82" s="660"/>
      <c r="R82" s="660"/>
      <c r="S82" s="660"/>
      <c r="T82" s="660"/>
      <c r="U82" s="660"/>
      <c r="V82" s="660"/>
      <c r="W82" s="660"/>
      <c r="X82" s="660"/>
      <c r="Y82" s="660"/>
      <c r="Z82" s="660"/>
      <c r="AA82" s="660"/>
      <c r="AB82" s="660"/>
      <c r="AC82" s="660"/>
      <c r="AD82" s="660"/>
      <c r="AE82" s="660"/>
      <c r="AF82" s="660"/>
      <c r="AG82" s="660"/>
      <c r="AH82" s="660"/>
      <c r="AI82" s="660"/>
      <c r="AJ82" s="660"/>
      <c r="AK82" s="660"/>
      <c r="AL82" s="660"/>
      <c r="AM82" s="660"/>
      <c r="AN82" s="660"/>
      <c r="AO82" s="660"/>
      <c r="AP82" s="660"/>
      <c r="AQ82" s="660"/>
      <c r="AR82" s="660"/>
      <c r="AS82" s="660"/>
      <c r="AT82" s="660"/>
      <c r="AU82" s="660"/>
      <c r="AV82" s="660"/>
      <c r="AW82" s="720"/>
      <c r="AX82" s="661"/>
      <c r="AY82" s="662"/>
      <c r="AZ82" s="662"/>
      <c r="BA82" s="662"/>
      <c r="BB82" s="663"/>
      <c r="BC82" s="708"/>
      <c r="BD82" s="662"/>
      <c r="BE82" s="662"/>
      <c r="BF82" s="662"/>
      <c r="BG82" s="662"/>
      <c r="BH82" s="662"/>
      <c r="BI82" s="663"/>
      <c r="BJ82" s="479"/>
      <c r="BK82" s="480"/>
      <c r="BL82" s="480"/>
      <c r="BM82" s="480"/>
      <c r="BN82" s="480"/>
      <c r="BO82" s="480"/>
      <c r="BP82" s="480"/>
      <c r="BQ82" s="480"/>
      <c r="BR82" s="480"/>
      <c r="BS82" s="481"/>
      <c r="BT82" s="479"/>
      <c r="BU82" s="480"/>
      <c r="BV82" s="480"/>
      <c r="BW82" s="481"/>
      <c r="BX82" s="479"/>
      <c r="BY82" s="480"/>
      <c r="BZ82" s="480"/>
      <c r="CA82" s="481"/>
      <c r="CB82" s="578"/>
      <c r="CC82" s="579"/>
      <c r="CD82" s="579"/>
      <c r="CE82" s="579"/>
      <c r="CF82" s="579"/>
      <c r="CG82" s="579"/>
      <c r="CH82" s="579"/>
      <c r="CI82" s="580"/>
      <c r="CJ82" s="578"/>
      <c r="CK82" s="579"/>
      <c r="CL82" s="579"/>
      <c r="CM82" s="579"/>
      <c r="CN82" s="579"/>
      <c r="CO82" s="579"/>
      <c r="CP82" s="579"/>
      <c r="CQ82" s="580"/>
      <c r="CR82" s="578"/>
      <c r="CS82" s="579"/>
      <c r="CT82" s="579"/>
      <c r="CU82" s="579"/>
      <c r="CV82" s="579"/>
      <c r="CW82" s="579"/>
      <c r="CX82" s="579"/>
      <c r="CY82" s="580"/>
      <c r="CZ82" s="569"/>
      <c r="DA82" s="570"/>
      <c r="DB82" s="570"/>
      <c r="DC82" s="570"/>
      <c r="DD82" s="570"/>
      <c r="DE82" s="570"/>
      <c r="DF82" s="570"/>
      <c r="DG82" s="571"/>
    </row>
    <row r="83" spans="1:112" s="20" customFormat="1" x14ac:dyDescent="0.2">
      <c r="A83" s="699"/>
      <c r="B83" s="699"/>
      <c r="C83" s="699"/>
      <c r="D83" s="699"/>
      <c r="E83" s="699"/>
      <c r="F83" s="699"/>
      <c r="G83" s="699"/>
      <c r="H83" s="699"/>
      <c r="I83" s="699"/>
      <c r="J83" s="699"/>
      <c r="K83" s="699"/>
      <c r="L83" s="699"/>
      <c r="M83" s="699"/>
      <c r="N83" s="699"/>
      <c r="O83" s="699"/>
      <c r="P83" s="699"/>
      <c r="Q83" s="699"/>
      <c r="R83" s="699"/>
      <c r="S83" s="699"/>
      <c r="T83" s="699"/>
      <c r="U83" s="699"/>
      <c r="V83" s="699"/>
      <c r="W83" s="699"/>
      <c r="X83" s="699"/>
      <c r="Y83" s="699"/>
      <c r="Z83" s="699"/>
      <c r="AA83" s="699"/>
      <c r="AB83" s="699"/>
      <c r="AC83" s="699"/>
      <c r="AD83" s="699"/>
      <c r="AE83" s="699"/>
      <c r="AF83" s="699"/>
      <c r="AG83" s="699"/>
      <c r="AH83" s="699"/>
      <c r="AI83" s="699"/>
      <c r="AJ83" s="699"/>
      <c r="AK83" s="699"/>
      <c r="AL83" s="699"/>
      <c r="AM83" s="699"/>
      <c r="AN83" s="699"/>
      <c r="AO83" s="699"/>
      <c r="AP83" s="699"/>
      <c r="AQ83" s="699"/>
      <c r="AR83" s="699"/>
      <c r="AS83" s="699"/>
      <c r="AT83" s="699"/>
      <c r="AU83" s="699"/>
      <c r="AV83" s="699"/>
      <c r="AW83" s="700"/>
      <c r="AX83" s="667"/>
      <c r="AY83" s="668"/>
      <c r="AZ83" s="668"/>
      <c r="BA83" s="668"/>
      <c r="BB83" s="669"/>
      <c r="BC83" s="709"/>
      <c r="BD83" s="668"/>
      <c r="BE83" s="668"/>
      <c r="BF83" s="668"/>
      <c r="BG83" s="668"/>
      <c r="BH83" s="668"/>
      <c r="BI83" s="669"/>
      <c r="BJ83" s="482"/>
      <c r="BK83" s="483"/>
      <c r="BL83" s="483"/>
      <c r="BM83" s="483"/>
      <c r="BN83" s="483"/>
      <c r="BO83" s="483"/>
      <c r="BP83" s="483"/>
      <c r="BQ83" s="483"/>
      <c r="BR83" s="483"/>
      <c r="BS83" s="484"/>
      <c r="BT83" s="482"/>
      <c r="BU83" s="483"/>
      <c r="BV83" s="483"/>
      <c r="BW83" s="484"/>
      <c r="BX83" s="482"/>
      <c r="BY83" s="483"/>
      <c r="BZ83" s="483"/>
      <c r="CA83" s="484"/>
      <c r="CB83" s="581"/>
      <c r="CC83" s="582"/>
      <c r="CD83" s="582"/>
      <c r="CE83" s="582"/>
      <c r="CF83" s="582"/>
      <c r="CG83" s="582"/>
      <c r="CH83" s="582"/>
      <c r="CI83" s="583"/>
      <c r="CJ83" s="581"/>
      <c r="CK83" s="582"/>
      <c r="CL83" s="582"/>
      <c r="CM83" s="582"/>
      <c r="CN83" s="582"/>
      <c r="CO83" s="582"/>
      <c r="CP83" s="582"/>
      <c r="CQ83" s="583"/>
      <c r="CR83" s="581"/>
      <c r="CS83" s="582"/>
      <c r="CT83" s="582"/>
      <c r="CU83" s="582"/>
      <c r="CV83" s="582"/>
      <c r="CW83" s="582"/>
      <c r="CX83" s="582"/>
      <c r="CY83" s="583"/>
      <c r="CZ83" s="575"/>
      <c r="DA83" s="576"/>
      <c r="DB83" s="576"/>
      <c r="DC83" s="576"/>
      <c r="DD83" s="576"/>
      <c r="DE83" s="576"/>
      <c r="DF83" s="576"/>
      <c r="DG83" s="577"/>
    </row>
    <row r="84" spans="1:112" s="20" customFormat="1" x14ac:dyDescent="0.2">
      <c r="A84" s="510"/>
      <c r="B84" s="510"/>
      <c r="C84" s="510"/>
      <c r="D84" s="510"/>
      <c r="E84" s="510"/>
      <c r="F84" s="510"/>
      <c r="G84" s="510"/>
      <c r="H84" s="510"/>
      <c r="I84" s="510"/>
      <c r="J84" s="510"/>
      <c r="K84" s="510"/>
      <c r="L84" s="510"/>
      <c r="M84" s="510"/>
      <c r="N84" s="510"/>
      <c r="O84" s="510"/>
      <c r="P84" s="510"/>
      <c r="Q84" s="510"/>
      <c r="R84" s="510"/>
      <c r="S84" s="510"/>
      <c r="T84" s="510"/>
      <c r="U84" s="510"/>
      <c r="V84" s="510"/>
      <c r="W84" s="510"/>
      <c r="X84" s="510"/>
      <c r="Y84" s="510"/>
      <c r="Z84" s="510"/>
      <c r="AA84" s="510"/>
      <c r="AB84" s="510"/>
      <c r="AC84" s="510"/>
      <c r="AD84" s="510"/>
      <c r="AE84" s="510"/>
      <c r="AF84" s="510"/>
      <c r="AG84" s="510"/>
      <c r="AH84" s="510"/>
      <c r="AI84" s="510"/>
      <c r="AJ84" s="510"/>
      <c r="AK84" s="510"/>
      <c r="AL84" s="510"/>
      <c r="AM84" s="510"/>
      <c r="AN84" s="510"/>
      <c r="AO84" s="510"/>
      <c r="AP84" s="510"/>
      <c r="AQ84" s="510"/>
      <c r="AR84" s="510"/>
      <c r="AS84" s="510"/>
      <c r="AT84" s="510"/>
      <c r="AU84" s="510"/>
      <c r="AV84" s="510"/>
      <c r="AW84" s="511"/>
      <c r="AX84" s="534"/>
      <c r="AY84" s="535"/>
      <c r="AZ84" s="535"/>
      <c r="BA84" s="535"/>
      <c r="BB84" s="536"/>
      <c r="BC84" s="537"/>
      <c r="BD84" s="535"/>
      <c r="BE84" s="535"/>
      <c r="BF84" s="535"/>
      <c r="BG84" s="535"/>
      <c r="BH84" s="535"/>
      <c r="BI84" s="536"/>
      <c r="BJ84" s="473"/>
      <c r="BK84" s="474"/>
      <c r="BL84" s="474"/>
      <c r="BM84" s="474"/>
      <c r="BN84" s="474"/>
      <c r="BO84" s="474"/>
      <c r="BP84" s="474"/>
      <c r="BQ84" s="474"/>
      <c r="BR84" s="474"/>
      <c r="BS84" s="475"/>
      <c r="BT84" s="473"/>
      <c r="BU84" s="474"/>
      <c r="BV84" s="474"/>
      <c r="BW84" s="475"/>
      <c r="BX84" s="473"/>
      <c r="BY84" s="474"/>
      <c r="BZ84" s="474"/>
      <c r="CA84" s="475"/>
      <c r="CB84" s="761"/>
      <c r="CC84" s="762"/>
      <c r="CD84" s="762"/>
      <c r="CE84" s="762"/>
      <c r="CF84" s="762"/>
      <c r="CG84" s="762"/>
      <c r="CH84" s="762"/>
      <c r="CI84" s="763"/>
      <c r="CJ84" s="761"/>
      <c r="CK84" s="762"/>
      <c r="CL84" s="762"/>
      <c r="CM84" s="762"/>
      <c r="CN84" s="762"/>
      <c r="CO84" s="762"/>
      <c r="CP84" s="762"/>
      <c r="CQ84" s="763"/>
      <c r="CR84" s="761"/>
      <c r="CS84" s="762"/>
      <c r="CT84" s="762"/>
      <c r="CU84" s="762"/>
      <c r="CV84" s="762"/>
      <c r="CW84" s="762"/>
      <c r="CX84" s="762"/>
      <c r="CY84" s="763"/>
      <c r="CZ84" s="538"/>
      <c r="DA84" s="539"/>
      <c r="DB84" s="539"/>
      <c r="DC84" s="539"/>
      <c r="DD84" s="539"/>
      <c r="DE84" s="539"/>
      <c r="DF84" s="539"/>
      <c r="DG84" s="540"/>
    </row>
    <row r="85" spans="1:112" s="20" customFormat="1" ht="12.95" customHeight="1" x14ac:dyDescent="0.2">
      <c r="A85" s="603" t="s">
        <v>68</v>
      </c>
      <c r="B85" s="603"/>
      <c r="C85" s="603"/>
      <c r="D85" s="603"/>
      <c r="E85" s="603"/>
      <c r="F85" s="603"/>
      <c r="G85" s="603"/>
      <c r="H85" s="603"/>
      <c r="I85" s="603"/>
      <c r="J85" s="603"/>
      <c r="K85" s="603"/>
      <c r="L85" s="603"/>
      <c r="M85" s="603"/>
      <c r="N85" s="603"/>
      <c r="O85" s="603"/>
      <c r="P85" s="603"/>
      <c r="Q85" s="603"/>
      <c r="R85" s="603"/>
      <c r="S85" s="603"/>
      <c r="T85" s="603"/>
      <c r="U85" s="603"/>
      <c r="V85" s="603"/>
      <c r="W85" s="603"/>
      <c r="X85" s="603"/>
      <c r="Y85" s="603"/>
      <c r="Z85" s="603"/>
      <c r="AA85" s="603"/>
      <c r="AB85" s="603"/>
      <c r="AC85" s="603"/>
      <c r="AD85" s="603"/>
      <c r="AE85" s="603"/>
      <c r="AF85" s="603"/>
      <c r="AG85" s="603"/>
      <c r="AH85" s="603"/>
      <c r="AI85" s="603"/>
      <c r="AJ85" s="603"/>
      <c r="AK85" s="603"/>
      <c r="AL85" s="603"/>
      <c r="AM85" s="603"/>
      <c r="AN85" s="603"/>
      <c r="AO85" s="603"/>
      <c r="AP85" s="603"/>
      <c r="AQ85" s="603"/>
      <c r="AR85" s="603"/>
      <c r="AS85" s="603"/>
      <c r="AT85" s="603"/>
      <c r="AU85" s="603"/>
      <c r="AV85" s="603"/>
      <c r="AW85" s="603"/>
      <c r="AX85" s="658" t="s">
        <v>69</v>
      </c>
      <c r="AY85" s="659"/>
      <c r="AZ85" s="659"/>
      <c r="BA85" s="659"/>
      <c r="BB85" s="659"/>
      <c r="BC85" s="659"/>
      <c r="BD85" s="659"/>
      <c r="BE85" s="659"/>
      <c r="BF85" s="659"/>
      <c r="BG85" s="659"/>
      <c r="BH85" s="659"/>
      <c r="BI85" s="659"/>
      <c r="BJ85" s="473"/>
      <c r="BK85" s="474"/>
      <c r="BL85" s="474"/>
      <c r="BM85" s="474"/>
      <c r="BN85" s="474"/>
      <c r="BO85" s="474"/>
      <c r="BP85" s="474"/>
      <c r="BQ85" s="474"/>
      <c r="BR85" s="474"/>
      <c r="BS85" s="475"/>
      <c r="BT85" s="473"/>
      <c r="BU85" s="474"/>
      <c r="BV85" s="474"/>
      <c r="BW85" s="475"/>
      <c r="BX85" s="473"/>
      <c r="BY85" s="474"/>
      <c r="BZ85" s="474"/>
      <c r="CA85" s="475"/>
      <c r="CB85" s="559"/>
      <c r="CC85" s="559"/>
      <c r="CD85" s="559"/>
      <c r="CE85" s="559"/>
      <c r="CF85" s="559"/>
      <c r="CG85" s="559"/>
      <c r="CH85" s="559"/>
      <c r="CI85" s="559"/>
      <c r="CJ85" s="559"/>
      <c r="CK85" s="559"/>
      <c r="CL85" s="559"/>
      <c r="CM85" s="559"/>
      <c r="CN85" s="559"/>
      <c r="CO85" s="559"/>
      <c r="CP85" s="559"/>
      <c r="CQ85" s="559"/>
      <c r="CR85" s="559"/>
      <c r="CS85" s="559"/>
      <c r="CT85" s="559"/>
      <c r="CU85" s="559"/>
      <c r="CV85" s="559"/>
      <c r="CW85" s="559"/>
      <c r="CX85" s="559"/>
      <c r="CY85" s="559"/>
      <c r="CZ85" s="532"/>
      <c r="DA85" s="532"/>
      <c r="DB85" s="532"/>
      <c r="DC85" s="532"/>
      <c r="DD85" s="532"/>
      <c r="DE85" s="532"/>
      <c r="DF85" s="532"/>
      <c r="DG85" s="533"/>
    </row>
    <row r="86" spans="1:112" s="20" customFormat="1" x14ac:dyDescent="0.2">
      <c r="A86" s="660" t="s">
        <v>47</v>
      </c>
      <c r="B86" s="660"/>
      <c r="C86" s="660"/>
      <c r="D86" s="660"/>
      <c r="E86" s="660"/>
      <c r="F86" s="660"/>
      <c r="G86" s="660"/>
      <c r="H86" s="660"/>
      <c r="I86" s="660"/>
      <c r="J86" s="660"/>
      <c r="K86" s="660"/>
      <c r="L86" s="660"/>
      <c r="M86" s="660"/>
      <c r="N86" s="660"/>
      <c r="O86" s="660"/>
      <c r="P86" s="660"/>
      <c r="Q86" s="660"/>
      <c r="R86" s="660"/>
      <c r="S86" s="660"/>
      <c r="T86" s="660"/>
      <c r="U86" s="660"/>
      <c r="V86" s="660"/>
      <c r="W86" s="660"/>
      <c r="X86" s="660"/>
      <c r="Y86" s="660"/>
      <c r="Z86" s="660"/>
      <c r="AA86" s="660"/>
      <c r="AB86" s="660"/>
      <c r="AC86" s="660"/>
      <c r="AD86" s="660"/>
      <c r="AE86" s="660"/>
      <c r="AF86" s="660"/>
      <c r="AG86" s="660"/>
      <c r="AH86" s="660"/>
      <c r="AI86" s="660"/>
      <c r="AJ86" s="660"/>
      <c r="AK86" s="660"/>
      <c r="AL86" s="660"/>
      <c r="AM86" s="660"/>
      <c r="AN86" s="660"/>
      <c r="AO86" s="660"/>
      <c r="AP86" s="660"/>
      <c r="AQ86" s="660"/>
      <c r="AR86" s="660"/>
      <c r="AS86" s="660"/>
      <c r="AT86" s="660"/>
      <c r="AU86" s="660"/>
      <c r="AV86" s="660"/>
      <c r="AW86" s="660"/>
      <c r="AX86" s="661"/>
      <c r="AY86" s="662"/>
      <c r="AZ86" s="662"/>
      <c r="BA86" s="662"/>
      <c r="BB86" s="663"/>
      <c r="BC86" s="708"/>
      <c r="BD86" s="662"/>
      <c r="BE86" s="662"/>
      <c r="BF86" s="662"/>
      <c r="BG86" s="662"/>
      <c r="BH86" s="662"/>
      <c r="BI86" s="663"/>
      <c r="BJ86" s="479"/>
      <c r="BK86" s="480"/>
      <c r="BL86" s="480"/>
      <c r="BM86" s="480"/>
      <c r="BN86" s="480"/>
      <c r="BO86" s="480"/>
      <c r="BP86" s="480"/>
      <c r="BQ86" s="480"/>
      <c r="BR86" s="480"/>
      <c r="BS86" s="481"/>
      <c r="BT86" s="479"/>
      <c r="BU86" s="480"/>
      <c r="BV86" s="480"/>
      <c r="BW86" s="481"/>
      <c r="BX86" s="479"/>
      <c r="BY86" s="480"/>
      <c r="BZ86" s="480"/>
      <c r="CA86" s="481"/>
      <c r="CB86" s="578"/>
      <c r="CC86" s="579"/>
      <c r="CD86" s="579"/>
      <c r="CE86" s="579"/>
      <c r="CF86" s="579"/>
      <c r="CG86" s="579"/>
      <c r="CH86" s="579"/>
      <c r="CI86" s="580"/>
      <c r="CJ86" s="578"/>
      <c r="CK86" s="579"/>
      <c r="CL86" s="579"/>
      <c r="CM86" s="579"/>
      <c r="CN86" s="579"/>
      <c r="CO86" s="579"/>
      <c r="CP86" s="579"/>
      <c r="CQ86" s="580"/>
      <c r="CR86" s="578"/>
      <c r="CS86" s="579"/>
      <c r="CT86" s="579"/>
      <c r="CU86" s="579"/>
      <c r="CV86" s="579"/>
      <c r="CW86" s="579"/>
      <c r="CX86" s="579"/>
      <c r="CY86" s="580"/>
      <c r="CZ86" s="569"/>
      <c r="DA86" s="570"/>
      <c r="DB86" s="570"/>
      <c r="DC86" s="570"/>
      <c r="DD86" s="570"/>
      <c r="DE86" s="570"/>
      <c r="DF86" s="570"/>
      <c r="DG86" s="571"/>
    </row>
    <row r="87" spans="1:112" s="20" customFormat="1" x14ac:dyDescent="0.2">
      <c r="A87" s="699"/>
      <c r="B87" s="699"/>
      <c r="C87" s="699"/>
      <c r="D87" s="699"/>
      <c r="E87" s="699"/>
      <c r="F87" s="699"/>
      <c r="G87" s="699"/>
      <c r="H87" s="699"/>
      <c r="I87" s="699"/>
      <c r="J87" s="699"/>
      <c r="K87" s="699"/>
      <c r="L87" s="699"/>
      <c r="M87" s="699"/>
      <c r="N87" s="699"/>
      <c r="O87" s="699"/>
      <c r="P87" s="699"/>
      <c r="Q87" s="699"/>
      <c r="R87" s="699"/>
      <c r="S87" s="699"/>
      <c r="T87" s="699"/>
      <c r="U87" s="699"/>
      <c r="V87" s="699"/>
      <c r="W87" s="699"/>
      <c r="X87" s="699"/>
      <c r="Y87" s="699"/>
      <c r="Z87" s="699"/>
      <c r="AA87" s="699"/>
      <c r="AB87" s="699"/>
      <c r="AC87" s="699"/>
      <c r="AD87" s="699"/>
      <c r="AE87" s="699"/>
      <c r="AF87" s="699"/>
      <c r="AG87" s="699"/>
      <c r="AH87" s="699"/>
      <c r="AI87" s="699"/>
      <c r="AJ87" s="699"/>
      <c r="AK87" s="699"/>
      <c r="AL87" s="699"/>
      <c r="AM87" s="699"/>
      <c r="AN87" s="699"/>
      <c r="AO87" s="699"/>
      <c r="AP87" s="699"/>
      <c r="AQ87" s="699"/>
      <c r="AR87" s="699"/>
      <c r="AS87" s="699"/>
      <c r="AT87" s="699"/>
      <c r="AU87" s="699"/>
      <c r="AV87" s="699"/>
      <c r="AW87" s="699"/>
      <c r="AX87" s="667"/>
      <c r="AY87" s="668"/>
      <c r="AZ87" s="668"/>
      <c r="BA87" s="668"/>
      <c r="BB87" s="669"/>
      <c r="BC87" s="709"/>
      <c r="BD87" s="668"/>
      <c r="BE87" s="668"/>
      <c r="BF87" s="668"/>
      <c r="BG87" s="668"/>
      <c r="BH87" s="668"/>
      <c r="BI87" s="669"/>
      <c r="BJ87" s="482"/>
      <c r="BK87" s="483"/>
      <c r="BL87" s="483"/>
      <c r="BM87" s="483"/>
      <c r="BN87" s="483"/>
      <c r="BO87" s="483"/>
      <c r="BP87" s="483"/>
      <c r="BQ87" s="483"/>
      <c r="BR87" s="483"/>
      <c r="BS87" s="484"/>
      <c r="BT87" s="482"/>
      <c r="BU87" s="483"/>
      <c r="BV87" s="483"/>
      <c r="BW87" s="484"/>
      <c r="BX87" s="482"/>
      <c r="BY87" s="483"/>
      <c r="BZ87" s="483"/>
      <c r="CA87" s="484"/>
      <c r="CB87" s="581"/>
      <c r="CC87" s="582"/>
      <c r="CD87" s="582"/>
      <c r="CE87" s="582"/>
      <c r="CF87" s="582"/>
      <c r="CG87" s="582"/>
      <c r="CH87" s="582"/>
      <c r="CI87" s="583"/>
      <c r="CJ87" s="581"/>
      <c r="CK87" s="582"/>
      <c r="CL87" s="582"/>
      <c r="CM87" s="582"/>
      <c r="CN87" s="582"/>
      <c r="CO87" s="582"/>
      <c r="CP87" s="582"/>
      <c r="CQ87" s="583"/>
      <c r="CR87" s="581"/>
      <c r="CS87" s="582"/>
      <c r="CT87" s="582"/>
      <c r="CU87" s="582"/>
      <c r="CV87" s="582"/>
      <c r="CW87" s="582"/>
      <c r="CX87" s="582"/>
      <c r="CY87" s="583"/>
      <c r="CZ87" s="575"/>
      <c r="DA87" s="576"/>
      <c r="DB87" s="576"/>
      <c r="DC87" s="576"/>
      <c r="DD87" s="576"/>
      <c r="DE87" s="576"/>
      <c r="DF87" s="576"/>
      <c r="DG87" s="577"/>
    </row>
    <row r="88" spans="1:112" s="20" customFormat="1" ht="12.95" customHeight="1" x14ac:dyDescent="0.2">
      <c r="A88" s="603"/>
      <c r="B88" s="603"/>
      <c r="C88" s="603"/>
      <c r="D88" s="603"/>
      <c r="E88" s="603"/>
      <c r="F88" s="603"/>
      <c r="G88" s="603"/>
      <c r="H88" s="603"/>
      <c r="I88" s="603"/>
      <c r="J88" s="603"/>
      <c r="K88" s="603"/>
      <c r="L88" s="603"/>
      <c r="M88" s="603"/>
      <c r="N88" s="603"/>
      <c r="O88" s="603"/>
      <c r="P88" s="603"/>
      <c r="Q88" s="603"/>
      <c r="R88" s="603"/>
      <c r="S88" s="603"/>
      <c r="T88" s="603"/>
      <c r="U88" s="603"/>
      <c r="V88" s="603"/>
      <c r="W88" s="603"/>
      <c r="X88" s="603"/>
      <c r="Y88" s="603"/>
      <c r="Z88" s="603"/>
      <c r="AA88" s="603"/>
      <c r="AB88" s="603"/>
      <c r="AC88" s="603"/>
      <c r="AD88" s="603"/>
      <c r="AE88" s="603"/>
      <c r="AF88" s="603"/>
      <c r="AG88" s="603"/>
      <c r="AH88" s="603"/>
      <c r="AI88" s="603"/>
      <c r="AJ88" s="603"/>
      <c r="AK88" s="603"/>
      <c r="AL88" s="603"/>
      <c r="AM88" s="603"/>
      <c r="AN88" s="603"/>
      <c r="AO88" s="603"/>
      <c r="AP88" s="603"/>
      <c r="AQ88" s="603"/>
      <c r="AR88" s="603"/>
      <c r="AS88" s="603"/>
      <c r="AT88" s="603"/>
      <c r="AU88" s="603"/>
      <c r="AV88" s="603"/>
      <c r="AW88" s="603"/>
      <c r="AX88" s="658"/>
      <c r="AY88" s="659"/>
      <c r="AZ88" s="659"/>
      <c r="BA88" s="659"/>
      <c r="BB88" s="659"/>
      <c r="BC88" s="659"/>
      <c r="BD88" s="659"/>
      <c r="BE88" s="659"/>
      <c r="BF88" s="659"/>
      <c r="BG88" s="659"/>
      <c r="BH88" s="659"/>
      <c r="BI88" s="659"/>
      <c r="BJ88" s="473"/>
      <c r="BK88" s="474"/>
      <c r="BL88" s="474"/>
      <c r="BM88" s="474"/>
      <c r="BN88" s="474"/>
      <c r="BO88" s="474"/>
      <c r="BP88" s="474"/>
      <c r="BQ88" s="474"/>
      <c r="BR88" s="474"/>
      <c r="BS88" s="475"/>
      <c r="BT88" s="473"/>
      <c r="BU88" s="474"/>
      <c r="BV88" s="474"/>
      <c r="BW88" s="475"/>
      <c r="BX88" s="473"/>
      <c r="BY88" s="474"/>
      <c r="BZ88" s="474"/>
      <c r="CA88" s="475"/>
      <c r="CB88" s="559"/>
      <c r="CC88" s="559"/>
      <c r="CD88" s="559"/>
      <c r="CE88" s="559"/>
      <c r="CF88" s="559"/>
      <c r="CG88" s="559"/>
      <c r="CH88" s="559"/>
      <c r="CI88" s="559"/>
      <c r="CJ88" s="559"/>
      <c r="CK88" s="559"/>
      <c r="CL88" s="559"/>
      <c r="CM88" s="559"/>
      <c r="CN88" s="559"/>
      <c r="CO88" s="559"/>
      <c r="CP88" s="559"/>
      <c r="CQ88" s="559"/>
      <c r="CR88" s="559"/>
      <c r="CS88" s="559"/>
      <c r="CT88" s="559"/>
      <c r="CU88" s="559"/>
      <c r="CV88" s="559"/>
      <c r="CW88" s="559"/>
      <c r="CX88" s="559"/>
      <c r="CY88" s="559"/>
      <c r="CZ88" s="532"/>
      <c r="DA88" s="532"/>
      <c r="DB88" s="532"/>
      <c r="DC88" s="532"/>
      <c r="DD88" s="532"/>
      <c r="DE88" s="532"/>
      <c r="DF88" s="532"/>
      <c r="DG88" s="533"/>
    </row>
    <row r="89" spans="1:112" s="20" customFormat="1" ht="12.95" customHeight="1" x14ac:dyDescent="0.2">
      <c r="A89" s="603" t="s">
        <v>330</v>
      </c>
      <c r="B89" s="603"/>
      <c r="C89" s="603"/>
      <c r="D89" s="603"/>
      <c r="E89" s="603"/>
      <c r="F89" s="603"/>
      <c r="G89" s="603"/>
      <c r="H89" s="603"/>
      <c r="I89" s="603"/>
      <c r="J89" s="603"/>
      <c r="K89" s="603"/>
      <c r="L89" s="603"/>
      <c r="M89" s="603"/>
      <c r="N89" s="603"/>
      <c r="O89" s="603"/>
      <c r="P89" s="603"/>
      <c r="Q89" s="603"/>
      <c r="R89" s="603"/>
      <c r="S89" s="603"/>
      <c r="T89" s="603"/>
      <c r="U89" s="603"/>
      <c r="V89" s="603"/>
      <c r="W89" s="603"/>
      <c r="X89" s="603"/>
      <c r="Y89" s="603"/>
      <c r="Z89" s="603"/>
      <c r="AA89" s="603"/>
      <c r="AB89" s="603"/>
      <c r="AC89" s="603"/>
      <c r="AD89" s="603"/>
      <c r="AE89" s="603"/>
      <c r="AF89" s="603"/>
      <c r="AG89" s="603"/>
      <c r="AH89" s="603"/>
      <c r="AI89" s="603"/>
      <c r="AJ89" s="603"/>
      <c r="AK89" s="603"/>
      <c r="AL89" s="603"/>
      <c r="AM89" s="603"/>
      <c r="AN89" s="603"/>
      <c r="AO89" s="603"/>
      <c r="AP89" s="603"/>
      <c r="AQ89" s="603"/>
      <c r="AR89" s="603"/>
      <c r="AS89" s="603"/>
      <c r="AT89" s="603"/>
      <c r="AU89" s="603"/>
      <c r="AV89" s="603"/>
      <c r="AW89" s="603"/>
      <c r="AX89" s="658" t="s">
        <v>70</v>
      </c>
      <c r="AY89" s="659"/>
      <c r="AZ89" s="659"/>
      <c r="BA89" s="659"/>
      <c r="BB89" s="659"/>
      <c r="BC89" s="659" t="s">
        <v>54</v>
      </c>
      <c r="BD89" s="659"/>
      <c r="BE89" s="659"/>
      <c r="BF89" s="659"/>
      <c r="BG89" s="659"/>
      <c r="BH89" s="659"/>
      <c r="BI89" s="659"/>
      <c r="BJ89" s="473"/>
      <c r="BK89" s="474"/>
      <c r="BL89" s="474"/>
      <c r="BM89" s="474"/>
      <c r="BN89" s="474"/>
      <c r="BO89" s="474"/>
      <c r="BP89" s="474"/>
      <c r="BQ89" s="474"/>
      <c r="BR89" s="474"/>
      <c r="BS89" s="475"/>
      <c r="BT89" s="473"/>
      <c r="BU89" s="474"/>
      <c r="BV89" s="474"/>
      <c r="BW89" s="475"/>
      <c r="BX89" s="473"/>
      <c r="BY89" s="474"/>
      <c r="BZ89" s="474"/>
      <c r="CA89" s="475"/>
      <c r="CB89" s="559"/>
      <c r="CC89" s="559"/>
      <c r="CD89" s="559"/>
      <c r="CE89" s="559"/>
      <c r="CF89" s="559"/>
      <c r="CG89" s="559"/>
      <c r="CH89" s="559"/>
      <c r="CI89" s="559"/>
      <c r="CJ89" s="559"/>
      <c r="CK89" s="559"/>
      <c r="CL89" s="559"/>
      <c r="CM89" s="559"/>
      <c r="CN89" s="559"/>
      <c r="CO89" s="559"/>
      <c r="CP89" s="559"/>
      <c r="CQ89" s="559"/>
      <c r="CR89" s="559"/>
      <c r="CS89" s="559"/>
      <c r="CT89" s="559"/>
      <c r="CU89" s="559"/>
      <c r="CV89" s="559"/>
      <c r="CW89" s="559"/>
      <c r="CX89" s="559"/>
      <c r="CY89" s="559"/>
      <c r="CZ89" s="532"/>
      <c r="DA89" s="532"/>
      <c r="DB89" s="532"/>
      <c r="DC89" s="532"/>
      <c r="DD89" s="532"/>
      <c r="DE89" s="532"/>
      <c r="DF89" s="532"/>
      <c r="DG89" s="533"/>
    </row>
    <row r="90" spans="1:112" s="20" customFormat="1" x14ac:dyDescent="0.2">
      <c r="A90" s="660" t="s">
        <v>71</v>
      </c>
      <c r="B90" s="660"/>
      <c r="C90" s="660"/>
      <c r="D90" s="660"/>
      <c r="E90" s="660"/>
      <c r="F90" s="660"/>
      <c r="G90" s="660"/>
      <c r="H90" s="660"/>
      <c r="I90" s="660"/>
      <c r="J90" s="660"/>
      <c r="K90" s="660"/>
      <c r="L90" s="660"/>
      <c r="M90" s="660"/>
      <c r="N90" s="660"/>
      <c r="O90" s="660"/>
      <c r="P90" s="660"/>
      <c r="Q90" s="660"/>
      <c r="R90" s="660"/>
      <c r="S90" s="660"/>
      <c r="T90" s="660"/>
      <c r="U90" s="660"/>
      <c r="V90" s="660"/>
      <c r="W90" s="660"/>
      <c r="X90" s="660"/>
      <c r="Y90" s="660"/>
      <c r="Z90" s="660"/>
      <c r="AA90" s="660"/>
      <c r="AB90" s="660"/>
      <c r="AC90" s="660"/>
      <c r="AD90" s="660"/>
      <c r="AE90" s="660"/>
      <c r="AF90" s="660"/>
      <c r="AG90" s="660"/>
      <c r="AH90" s="660"/>
      <c r="AI90" s="660"/>
      <c r="AJ90" s="660"/>
      <c r="AK90" s="660"/>
      <c r="AL90" s="660"/>
      <c r="AM90" s="660"/>
      <c r="AN90" s="660"/>
      <c r="AO90" s="660"/>
      <c r="AP90" s="660"/>
      <c r="AQ90" s="660"/>
      <c r="AR90" s="660"/>
      <c r="AS90" s="660"/>
      <c r="AT90" s="660"/>
      <c r="AU90" s="660"/>
      <c r="AV90" s="660"/>
      <c r="AW90" s="660"/>
      <c r="AX90" s="661" t="s">
        <v>72</v>
      </c>
      <c r="AY90" s="662"/>
      <c r="AZ90" s="662"/>
      <c r="BA90" s="662"/>
      <c r="BB90" s="663"/>
      <c r="BC90" s="708" t="s">
        <v>73</v>
      </c>
      <c r="BD90" s="662"/>
      <c r="BE90" s="662"/>
      <c r="BF90" s="662"/>
      <c r="BG90" s="662"/>
      <c r="BH90" s="662"/>
      <c r="BI90" s="663"/>
      <c r="BJ90" s="479"/>
      <c r="BK90" s="480"/>
      <c r="BL90" s="480"/>
      <c r="BM90" s="480"/>
      <c r="BN90" s="480"/>
      <c r="BO90" s="480"/>
      <c r="BP90" s="480"/>
      <c r="BQ90" s="480"/>
      <c r="BR90" s="480"/>
      <c r="BS90" s="481"/>
      <c r="BT90" s="479"/>
      <c r="BU90" s="480"/>
      <c r="BV90" s="480"/>
      <c r="BW90" s="481"/>
      <c r="BX90" s="479"/>
      <c r="BY90" s="480"/>
      <c r="BZ90" s="480"/>
      <c r="CA90" s="481"/>
      <c r="CB90" s="578"/>
      <c r="CC90" s="579"/>
      <c r="CD90" s="579"/>
      <c r="CE90" s="579"/>
      <c r="CF90" s="579"/>
      <c r="CG90" s="579"/>
      <c r="CH90" s="579"/>
      <c r="CI90" s="580"/>
      <c r="CJ90" s="578"/>
      <c r="CK90" s="579"/>
      <c r="CL90" s="579"/>
      <c r="CM90" s="579"/>
      <c r="CN90" s="579"/>
      <c r="CO90" s="579"/>
      <c r="CP90" s="579"/>
      <c r="CQ90" s="580"/>
      <c r="CR90" s="578"/>
      <c r="CS90" s="579"/>
      <c r="CT90" s="579"/>
      <c r="CU90" s="579"/>
      <c r="CV90" s="579"/>
      <c r="CW90" s="579"/>
      <c r="CX90" s="579"/>
      <c r="CY90" s="580"/>
      <c r="CZ90" s="702" t="s">
        <v>54</v>
      </c>
      <c r="DA90" s="703"/>
      <c r="DB90" s="703"/>
      <c r="DC90" s="703"/>
      <c r="DD90" s="703"/>
      <c r="DE90" s="703"/>
      <c r="DF90" s="703"/>
      <c r="DG90" s="704"/>
    </row>
    <row r="91" spans="1:112" s="20" customFormat="1" x14ac:dyDescent="0.2">
      <c r="A91" s="710" t="s">
        <v>173</v>
      </c>
      <c r="B91" s="710"/>
      <c r="C91" s="710"/>
      <c r="D91" s="710"/>
      <c r="E91" s="710"/>
      <c r="F91" s="710"/>
      <c r="G91" s="710"/>
      <c r="H91" s="710"/>
      <c r="I91" s="710"/>
      <c r="J91" s="710"/>
      <c r="K91" s="710"/>
      <c r="L91" s="710"/>
      <c r="M91" s="710"/>
      <c r="N91" s="710"/>
      <c r="O91" s="710"/>
      <c r="P91" s="710"/>
      <c r="Q91" s="710"/>
      <c r="R91" s="710"/>
      <c r="S91" s="710"/>
      <c r="T91" s="710"/>
      <c r="U91" s="710"/>
      <c r="V91" s="710"/>
      <c r="W91" s="710"/>
      <c r="X91" s="710"/>
      <c r="Y91" s="710"/>
      <c r="Z91" s="710"/>
      <c r="AA91" s="710"/>
      <c r="AB91" s="710"/>
      <c r="AC91" s="710"/>
      <c r="AD91" s="710"/>
      <c r="AE91" s="710"/>
      <c r="AF91" s="710"/>
      <c r="AG91" s="710"/>
      <c r="AH91" s="710"/>
      <c r="AI91" s="710"/>
      <c r="AJ91" s="710"/>
      <c r="AK91" s="710"/>
      <c r="AL91" s="710"/>
      <c r="AM91" s="710"/>
      <c r="AN91" s="710"/>
      <c r="AO91" s="710"/>
      <c r="AP91" s="710"/>
      <c r="AQ91" s="710"/>
      <c r="AR91" s="710"/>
      <c r="AS91" s="710"/>
      <c r="AT91" s="710"/>
      <c r="AU91" s="710"/>
      <c r="AV91" s="710"/>
      <c r="AW91" s="710"/>
      <c r="AX91" s="664"/>
      <c r="AY91" s="665"/>
      <c r="AZ91" s="665"/>
      <c r="BA91" s="665"/>
      <c r="BB91" s="666"/>
      <c r="BC91" s="718"/>
      <c r="BD91" s="665"/>
      <c r="BE91" s="665"/>
      <c r="BF91" s="665"/>
      <c r="BG91" s="665"/>
      <c r="BH91" s="665"/>
      <c r="BI91" s="666"/>
      <c r="BJ91" s="491"/>
      <c r="BK91" s="492"/>
      <c r="BL91" s="492"/>
      <c r="BM91" s="492"/>
      <c r="BN91" s="492"/>
      <c r="BO91" s="492"/>
      <c r="BP91" s="492"/>
      <c r="BQ91" s="492"/>
      <c r="BR91" s="492"/>
      <c r="BS91" s="493"/>
      <c r="BT91" s="491"/>
      <c r="BU91" s="492"/>
      <c r="BV91" s="492"/>
      <c r="BW91" s="493"/>
      <c r="BX91" s="491"/>
      <c r="BY91" s="492"/>
      <c r="BZ91" s="492"/>
      <c r="CA91" s="493"/>
      <c r="CB91" s="712"/>
      <c r="CC91" s="713"/>
      <c r="CD91" s="713"/>
      <c r="CE91" s="713"/>
      <c r="CF91" s="713"/>
      <c r="CG91" s="713"/>
      <c r="CH91" s="713"/>
      <c r="CI91" s="714"/>
      <c r="CJ91" s="712"/>
      <c r="CK91" s="713"/>
      <c r="CL91" s="713"/>
      <c r="CM91" s="713"/>
      <c r="CN91" s="713"/>
      <c r="CO91" s="713"/>
      <c r="CP91" s="713"/>
      <c r="CQ91" s="714"/>
      <c r="CR91" s="712"/>
      <c r="CS91" s="713"/>
      <c r="CT91" s="713"/>
      <c r="CU91" s="713"/>
      <c r="CV91" s="713"/>
      <c r="CW91" s="713"/>
      <c r="CX91" s="713"/>
      <c r="CY91" s="714"/>
      <c r="CZ91" s="726"/>
      <c r="DA91" s="727"/>
      <c r="DB91" s="727"/>
      <c r="DC91" s="727"/>
      <c r="DD91" s="727"/>
      <c r="DE91" s="727"/>
      <c r="DF91" s="727"/>
      <c r="DG91" s="728"/>
    </row>
    <row r="92" spans="1:112" s="20" customFormat="1" x14ac:dyDescent="0.2">
      <c r="A92" s="699" t="s">
        <v>174</v>
      </c>
      <c r="B92" s="699"/>
      <c r="C92" s="699"/>
      <c r="D92" s="699"/>
      <c r="E92" s="699"/>
      <c r="F92" s="699"/>
      <c r="G92" s="699"/>
      <c r="H92" s="699"/>
      <c r="I92" s="699"/>
      <c r="J92" s="699"/>
      <c r="K92" s="699"/>
      <c r="L92" s="699"/>
      <c r="M92" s="699"/>
      <c r="N92" s="699"/>
      <c r="O92" s="699"/>
      <c r="P92" s="699"/>
      <c r="Q92" s="699"/>
      <c r="R92" s="699"/>
      <c r="S92" s="699"/>
      <c r="T92" s="699"/>
      <c r="U92" s="699"/>
      <c r="V92" s="699"/>
      <c r="W92" s="699"/>
      <c r="X92" s="699"/>
      <c r="Y92" s="699"/>
      <c r="Z92" s="699"/>
      <c r="AA92" s="699"/>
      <c r="AB92" s="699"/>
      <c r="AC92" s="699"/>
      <c r="AD92" s="699"/>
      <c r="AE92" s="699"/>
      <c r="AF92" s="699"/>
      <c r="AG92" s="699"/>
      <c r="AH92" s="699"/>
      <c r="AI92" s="699"/>
      <c r="AJ92" s="699"/>
      <c r="AK92" s="699"/>
      <c r="AL92" s="699"/>
      <c r="AM92" s="699"/>
      <c r="AN92" s="699"/>
      <c r="AO92" s="699"/>
      <c r="AP92" s="699"/>
      <c r="AQ92" s="699"/>
      <c r="AR92" s="699"/>
      <c r="AS92" s="699"/>
      <c r="AT92" s="699"/>
      <c r="AU92" s="699"/>
      <c r="AV92" s="699"/>
      <c r="AW92" s="699"/>
      <c r="AX92" s="667"/>
      <c r="AY92" s="668"/>
      <c r="AZ92" s="668"/>
      <c r="BA92" s="668"/>
      <c r="BB92" s="669"/>
      <c r="BC92" s="709"/>
      <c r="BD92" s="668"/>
      <c r="BE92" s="668"/>
      <c r="BF92" s="668"/>
      <c r="BG92" s="668"/>
      <c r="BH92" s="668"/>
      <c r="BI92" s="669"/>
      <c r="BJ92" s="482"/>
      <c r="BK92" s="483"/>
      <c r="BL92" s="483"/>
      <c r="BM92" s="483"/>
      <c r="BN92" s="483"/>
      <c r="BO92" s="483"/>
      <c r="BP92" s="483"/>
      <c r="BQ92" s="483"/>
      <c r="BR92" s="483"/>
      <c r="BS92" s="484"/>
      <c r="BT92" s="482"/>
      <c r="BU92" s="483"/>
      <c r="BV92" s="483"/>
      <c r="BW92" s="484"/>
      <c r="BX92" s="482"/>
      <c r="BY92" s="483"/>
      <c r="BZ92" s="483"/>
      <c r="CA92" s="484"/>
      <c r="CB92" s="581"/>
      <c r="CC92" s="582"/>
      <c r="CD92" s="582"/>
      <c r="CE92" s="582"/>
      <c r="CF92" s="582"/>
      <c r="CG92" s="582"/>
      <c r="CH92" s="582"/>
      <c r="CI92" s="583"/>
      <c r="CJ92" s="581"/>
      <c r="CK92" s="582"/>
      <c r="CL92" s="582"/>
      <c r="CM92" s="582"/>
      <c r="CN92" s="582"/>
      <c r="CO92" s="582"/>
      <c r="CP92" s="582"/>
      <c r="CQ92" s="583"/>
      <c r="CR92" s="581"/>
      <c r="CS92" s="582"/>
      <c r="CT92" s="582"/>
      <c r="CU92" s="582"/>
      <c r="CV92" s="582"/>
      <c r="CW92" s="582"/>
      <c r="CX92" s="582"/>
      <c r="CY92" s="583"/>
      <c r="CZ92" s="705"/>
      <c r="DA92" s="706"/>
      <c r="DB92" s="706"/>
      <c r="DC92" s="706"/>
      <c r="DD92" s="706"/>
      <c r="DE92" s="706"/>
      <c r="DF92" s="706"/>
      <c r="DG92" s="707"/>
    </row>
    <row r="93" spans="1:112" s="20" customFormat="1" ht="12.95" customHeight="1" x14ac:dyDescent="0.2">
      <c r="A93" s="603"/>
      <c r="B93" s="603"/>
      <c r="C93" s="603"/>
      <c r="D93" s="603"/>
      <c r="E93" s="603"/>
      <c r="F93" s="603"/>
      <c r="G93" s="603"/>
      <c r="H93" s="603"/>
      <c r="I93" s="603"/>
      <c r="J93" s="603"/>
      <c r="K93" s="603"/>
      <c r="L93" s="603"/>
      <c r="M93" s="603"/>
      <c r="N93" s="603"/>
      <c r="O93" s="603"/>
      <c r="P93" s="603"/>
      <c r="Q93" s="603"/>
      <c r="R93" s="603"/>
      <c r="S93" s="603"/>
      <c r="T93" s="603"/>
      <c r="U93" s="603"/>
      <c r="V93" s="603"/>
      <c r="W93" s="603"/>
      <c r="X93" s="603"/>
      <c r="Y93" s="603"/>
      <c r="Z93" s="603"/>
      <c r="AA93" s="603"/>
      <c r="AB93" s="603"/>
      <c r="AC93" s="603"/>
      <c r="AD93" s="603"/>
      <c r="AE93" s="603"/>
      <c r="AF93" s="603"/>
      <c r="AG93" s="603"/>
      <c r="AH93" s="603"/>
      <c r="AI93" s="603"/>
      <c r="AJ93" s="603"/>
      <c r="AK93" s="603"/>
      <c r="AL93" s="603"/>
      <c r="AM93" s="603"/>
      <c r="AN93" s="603"/>
      <c r="AO93" s="603"/>
      <c r="AP93" s="603"/>
      <c r="AQ93" s="603"/>
      <c r="AR93" s="603"/>
      <c r="AS93" s="603"/>
      <c r="AT93" s="603"/>
      <c r="AU93" s="603"/>
      <c r="AV93" s="603"/>
      <c r="AW93" s="603"/>
      <c r="AX93" s="658"/>
      <c r="AY93" s="659"/>
      <c r="AZ93" s="659"/>
      <c r="BA93" s="659"/>
      <c r="BB93" s="659"/>
      <c r="BC93" s="659"/>
      <c r="BD93" s="659"/>
      <c r="BE93" s="659"/>
      <c r="BF93" s="659"/>
      <c r="BG93" s="659"/>
      <c r="BH93" s="659"/>
      <c r="BI93" s="659"/>
      <c r="BJ93" s="473"/>
      <c r="BK93" s="474"/>
      <c r="BL93" s="474"/>
      <c r="BM93" s="474"/>
      <c r="BN93" s="474"/>
      <c r="BO93" s="474"/>
      <c r="BP93" s="474"/>
      <c r="BQ93" s="474"/>
      <c r="BR93" s="474"/>
      <c r="BS93" s="475"/>
      <c r="BT93" s="473"/>
      <c r="BU93" s="474"/>
      <c r="BV93" s="474"/>
      <c r="BW93" s="475"/>
      <c r="BX93" s="473"/>
      <c r="BY93" s="474"/>
      <c r="BZ93" s="474"/>
      <c r="CA93" s="475"/>
      <c r="CB93" s="559"/>
      <c r="CC93" s="559"/>
      <c r="CD93" s="559"/>
      <c r="CE93" s="559"/>
      <c r="CF93" s="559"/>
      <c r="CG93" s="559"/>
      <c r="CH93" s="559"/>
      <c r="CI93" s="559"/>
      <c r="CJ93" s="559"/>
      <c r="CK93" s="559"/>
      <c r="CL93" s="559"/>
      <c r="CM93" s="559"/>
      <c r="CN93" s="559"/>
      <c r="CO93" s="559"/>
      <c r="CP93" s="559"/>
      <c r="CQ93" s="559"/>
      <c r="CR93" s="559"/>
      <c r="CS93" s="559"/>
      <c r="CT93" s="559"/>
      <c r="CU93" s="559"/>
      <c r="CV93" s="559"/>
      <c r="CW93" s="559"/>
      <c r="CX93" s="559"/>
      <c r="CY93" s="559"/>
      <c r="CZ93" s="532"/>
      <c r="DA93" s="532"/>
      <c r="DB93" s="532"/>
      <c r="DC93" s="532"/>
      <c r="DD93" s="532"/>
      <c r="DE93" s="532"/>
      <c r="DF93" s="532"/>
      <c r="DG93" s="533"/>
    </row>
    <row r="94" spans="1:112" s="20" customFormat="1" ht="12.95" customHeight="1" x14ac:dyDescent="0.2">
      <c r="A94" s="898" t="s">
        <v>315</v>
      </c>
      <c r="B94" s="898"/>
      <c r="C94" s="898"/>
      <c r="D94" s="898"/>
      <c r="E94" s="898"/>
      <c r="F94" s="898"/>
      <c r="G94" s="898"/>
      <c r="H94" s="898"/>
      <c r="I94" s="898"/>
      <c r="J94" s="898"/>
      <c r="K94" s="898"/>
      <c r="L94" s="898"/>
      <c r="M94" s="898"/>
      <c r="N94" s="898"/>
      <c r="O94" s="898"/>
      <c r="P94" s="898"/>
      <c r="Q94" s="898"/>
      <c r="R94" s="898"/>
      <c r="S94" s="898"/>
      <c r="T94" s="898"/>
      <c r="U94" s="898"/>
      <c r="V94" s="898"/>
      <c r="W94" s="898"/>
      <c r="X94" s="898"/>
      <c r="Y94" s="898"/>
      <c r="Z94" s="898"/>
      <c r="AA94" s="898"/>
      <c r="AB94" s="898"/>
      <c r="AC94" s="898"/>
      <c r="AD94" s="898"/>
      <c r="AE94" s="898"/>
      <c r="AF94" s="898"/>
      <c r="AG94" s="898"/>
      <c r="AH94" s="898"/>
      <c r="AI94" s="898"/>
      <c r="AJ94" s="898"/>
      <c r="AK94" s="898"/>
      <c r="AL94" s="898"/>
      <c r="AM94" s="898"/>
      <c r="AN94" s="898"/>
      <c r="AO94" s="898"/>
      <c r="AP94" s="898"/>
      <c r="AQ94" s="898"/>
      <c r="AR94" s="898"/>
      <c r="AS94" s="898"/>
      <c r="AT94" s="898"/>
      <c r="AU94" s="898"/>
      <c r="AV94" s="898"/>
      <c r="AW94" s="899"/>
      <c r="AX94" s="619" t="s">
        <v>74</v>
      </c>
      <c r="AY94" s="620"/>
      <c r="AZ94" s="620"/>
      <c r="BA94" s="620"/>
      <c r="BB94" s="621"/>
      <c r="BC94" s="625" t="s">
        <v>54</v>
      </c>
      <c r="BD94" s="620"/>
      <c r="BE94" s="620"/>
      <c r="BF94" s="620"/>
      <c r="BG94" s="620"/>
      <c r="BH94" s="620"/>
      <c r="BI94" s="621"/>
      <c r="BJ94" s="590"/>
      <c r="BK94" s="591"/>
      <c r="BL94" s="591"/>
      <c r="BM94" s="591"/>
      <c r="BN94" s="591"/>
      <c r="BO94" s="591"/>
      <c r="BP94" s="591"/>
      <c r="BQ94" s="591"/>
      <c r="BR94" s="591"/>
      <c r="BS94" s="592"/>
      <c r="BT94" s="590"/>
      <c r="BU94" s="591"/>
      <c r="BV94" s="591"/>
      <c r="BW94" s="592"/>
      <c r="BX94" s="590"/>
      <c r="BY94" s="591"/>
      <c r="BZ94" s="591"/>
      <c r="CA94" s="592"/>
      <c r="CB94" s="653">
        <f>CB98+CB182+CB247+CB152+CB142</f>
        <v>30612384.150635999</v>
      </c>
      <c r="CC94" s="653"/>
      <c r="CD94" s="653"/>
      <c r="CE94" s="653"/>
      <c r="CF94" s="653"/>
      <c r="CG94" s="653"/>
      <c r="CH94" s="653"/>
      <c r="CI94" s="653"/>
      <c r="CJ94" s="653">
        <f t="shared" ref="CJ94" si="18">CJ98+CJ182+CJ247+CJ152+CJ142</f>
        <v>29525620.004549999</v>
      </c>
      <c r="CK94" s="653"/>
      <c r="CL94" s="653"/>
      <c r="CM94" s="653"/>
      <c r="CN94" s="653"/>
      <c r="CO94" s="653"/>
      <c r="CP94" s="653"/>
      <c r="CQ94" s="653"/>
      <c r="CR94" s="653">
        <f>CR98+CR182+CR247+CR152+CR142</f>
        <v>33073819.997733999</v>
      </c>
      <c r="CS94" s="653"/>
      <c r="CT94" s="653"/>
      <c r="CU94" s="653"/>
      <c r="CV94" s="653"/>
      <c r="CW94" s="653"/>
      <c r="CX94" s="653"/>
      <c r="CY94" s="653"/>
      <c r="CZ94" s="724"/>
      <c r="DA94" s="724"/>
      <c r="DB94" s="724"/>
      <c r="DC94" s="724"/>
      <c r="DD94" s="724"/>
      <c r="DE94" s="724"/>
      <c r="DF94" s="724"/>
      <c r="DG94" s="725"/>
    </row>
    <row r="95" spans="1:112" s="20" customFormat="1" ht="12.95" customHeight="1" x14ac:dyDescent="0.2">
      <c r="A95" s="896"/>
      <c r="B95" s="896"/>
      <c r="C95" s="896"/>
      <c r="D95" s="896"/>
      <c r="E95" s="896"/>
      <c r="F95" s="896"/>
      <c r="G95" s="896"/>
      <c r="H95" s="896"/>
      <c r="I95" s="896"/>
      <c r="J95" s="896"/>
      <c r="K95" s="896"/>
      <c r="L95" s="896"/>
      <c r="M95" s="896"/>
      <c r="N95" s="896"/>
      <c r="O95" s="896"/>
      <c r="P95" s="896"/>
      <c r="Q95" s="896"/>
      <c r="R95" s="896"/>
      <c r="S95" s="896"/>
      <c r="T95" s="896"/>
      <c r="U95" s="896"/>
      <c r="V95" s="896"/>
      <c r="W95" s="896"/>
      <c r="X95" s="896"/>
      <c r="Y95" s="896"/>
      <c r="Z95" s="896"/>
      <c r="AA95" s="896"/>
      <c r="AB95" s="896"/>
      <c r="AC95" s="896"/>
      <c r="AD95" s="896"/>
      <c r="AE95" s="896"/>
      <c r="AF95" s="896"/>
      <c r="AG95" s="896"/>
      <c r="AH95" s="896"/>
      <c r="AI95" s="896"/>
      <c r="AJ95" s="896"/>
      <c r="AK95" s="896"/>
      <c r="AL95" s="896"/>
      <c r="AM95" s="896"/>
      <c r="AN95" s="896"/>
      <c r="AO95" s="896"/>
      <c r="AP95" s="896"/>
      <c r="AQ95" s="896"/>
      <c r="AR95" s="896"/>
      <c r="AS95" s="896"/>
      <c r="AT95" s="896"/>
      <c r="AU95" s="896"/>
      <c r="AV95" s="896"/>
      <c r="AW95" s="897"/>
      <c r="AX95" s="857"/>
      <c r="AY95" s="858"/>
      <c r="AZ95" s="858"/>
      <c r="BA95" s="858"/>
      <c r="BB95" s="859"/>
      <c r="BC95" s="901"/>
      <c r="BD95" s="858"/>
      <c r="BE95" s="858"/>
      <c r="BF95" s="858"/>
      <c r="BG95" s="858"/>
      <c r="BH95" s="858"/>
      <c r="BI95" s="859"/>
      <c r="BJ95" s="590"/>
      <c r="BK95" s="591"/>
      <c r="BL95" s="591"/>
      <c r="BM95" s="591"/>
      <c r="BN95" s="591"/>
      <c r="BO95" s="591"/>
      <c r="BP95" s="591"/>
      <c r="BQ95" s="591"/>
      <c r="BR95" s="591"/>
      <c r="BS95" s="592"/>
      <c r="BT95" s="590"/>
      <c r="BU95" s="591"/>
      <c r="BV95" s="591"/>
      <c r="BW95" s="592"/>
      <c r="BX95" s="590" t="s">
        <v>447</v>
      </c>
      <c r="BY95" s="591"/>
      <c r="BZ95" s="591"/>
      <c r="CA95" s="592"/>
      <c r="CB95" s="509">
        <f>CB100+CB183</f>
        <v>598683.98</v>
      </c>
      <c r="CC95" s="509"/>
      <c r="CD95" s="509"/>
      <c r="CE95" s="509"/>
      <c r="CF95" s="509"/>
      <c r="CG95" s="509"/>
      <c r="CH95" s="509"/>
      <c r="CI95" s="509"/>
      <c r="CJ95" s="509">
        <f>CJ100+CJ183</f>
        <v>597520</v>
      </c>
      <c r="CK95" s="509"/>
      <c r="CL95" s="509"/>
      <c r="CM95" s="509"/>
      <c r="CN95" s="509"/>
      <c r="CO95" s="509"/>
      <c r="CP95" s="509"/>
      <c r="CQ95" s="509"/>
      <c r="CR95" s="509">
        <f t="shared" ref="CR95" si="19">CR100+CR183</f>
        <v>597520</v>
      </c>
      <c r="CS95" s="509"/>
      <c r="CT95" s="509"/>
      <c r="CU95" s="509"/>
      <c r="CV95" s="509"/>
      <c r="CW95" s="509"/>
      <c r="CX95" s="509"/>
      <c r="CY95" s="509"/>
      <c r="CZ95" s="724"/>
      <c r="DA95" s="724"/>
      <c r="DB95" s="724"/>
      <c r="DC95" s="724"/>
      <c r="DD95" s="724"/>
      <c r="DE95" s="724"/>
      <c r="DF95" s="724"/>
      <c r="DG95" s="725"/>
      <c r="DH95" s="20" t="s">
        <v>1022</v>
      </c>
    </row>
    <row r="96" spans="1:112" s="20" customFormat="1" ht="12.95" customHeight="1" x14ac:dyDescent="0.2">
      <c r="A96" s="896"/>
      <c r="B96" s="896"/>
      <c r="C96" s="896"/>
      <c r="D96" s="896"/>
      <c r="E96" s="896"/>
      <c r="F96" s="896"/>
      <c r="G96" s="896"/>
      <c r="H96" s="896"/>
      <c r="I96" s="896"/>
      <c r="J96" s="896"/>
      <c r="K96" s="896"/>
      <c r="L96" s="896"/>
      <c r="M96" s="896"/>
      <c r="N96" s="896"/>
      <c r="O96" s="896"/>
      <c r="P96" s="896"/>
      <c r="Q96" s="896"/>
      <c r="R96" s="896"/>
      <c r="S96" s="896"/>
      <c r="T96" s="896"/>
      <c r="U96" s="896"/>
      <c r="V96" s="896"/>
      <c r="W96" s="896"/>
      <c r="X96" s="896"/>
      <c r="Y96" s="896"/>
      <c r="Z96" s="896"/>
      <c r="AA96" s="896"/>
      <c r="AB96" s="896"/>
      <c r="AC96" s="896"/>
      <c r="AD96" s="896"/>
      <c r="AE96" s="896"/>
      <c r="AF96" s="896"/>
      <c r="AG96" s="896"/>
      <c r="AH96" s="896"/>
      <c r="AI96" s="896"/>
      <c r="AJ96" s="896"/>
      <c r="AK96" s="896"/>
      <c r="AL96" s="896"/>
      <c r="AM96" s="896"/>
      <c r="AN96" s="896"/>
      <c r="AO96" s="896"/>
      <c r="AP96" s="896"/>
      <c r="AQ96" s="896"/>
      <c r="AR96" s="896"/>
      <c r="AS96" s="896"/>
      <c r="AT96" s="896"/>
      <c r="AU96" s="896"/>
      <c r="AV96" s="896"/>
      <c r="AW96" s="897"/>
      <c r="AX96" s="857"/>
      <c r="AY96" s="858"/>
      <c r="AZ96" s="858"/>
      <c r="BA96" s="858"/>
      <c r="BB96" s="859"/>
      <c r="BC96" s="901"/>
      <c r="BD96" s="858"/>
      <c r="BE96" s="858"/>
      <c r="BF96" s="858"/>
      <c r="BG96" s="858"/>
      <c r="BH96" s="858"/>
      <c r="BI96" s="859"/>
      <c r="BJ96" s="590"/>
      <c r="BK96" s="591"/>
      <c r="BL96" s="591"/>
      <c r="BM96" s="591"/>
      <c r="BN96" s="591"/>
      <c r="BO96" s="591"/>
      <c r="BP96" s="591"/>
      <c r="BQ96" s="591"/>
      <c r="BR96" s="591"/>
      <c r="BS96" s="592"/>
      <c r="BT96" s="590"/>
      <c r="BU96" s="591"/>
      <c r="BV96" s="591"/>
      <c r="BW96" s="592"/>
      <c r="BX96" s="590" t="s">
        <v>446</v>
      </c>
      <c r="BY96" s="591"/>
      <c r="BZ96" s="591"/>
      <c r="CA96" s="592"/>
      <c r="CB96" s="653">
        <f>CB101+CB153+CB184</f>
        <v>22677000.170636002</v>
      </c>
      <c r="CC96" s="653"/>
      <c r="CD96" s="653"/>
      <c r="CE96" s="653"/>
      <c r="CF96" s="653"/>
      <c r="CG96" s="653"/>
      <c r="CH96" s="653"/>
      <c r="CI96" s="653"/>
      <c r="CJ96" s="653">
        <f>CJ101+CJ153+CJ184</f>
        <v>22677000.004549999</v>
      </c>
      <c r="CK96" s="653"/>
      <c r="CL96" s="653"/>
      <c r="CM96" s="653"/>
      <c r="CN96" s="653"/>
      <c r="CO96" s="653"/>
      <c r="CP96" s="653"/>
      <c r="CQ96" s="653"/>
      <c r="CR96" s="653">
        <f>CR101+CR153+CR184</f>
        <v>27057399.997733999</v>
      </c>
      <c r="CS96" s="653"/>
      <c r="CT96" s="653"/>
      <c r="CU96" s="653"/>
      <c r="CV96" s="653"/>
      <c r="CW96" s="653"/>
      <c r="CX96" s="653"/>
      <c r="CY96" s="653"/>
      <c r="CZ96" s="724"/>
      <c r="DA96" s="724"/>
      <c r="DB96" s="724"/>
      <c r="DC96" s="724"/>
      <c r="DD96" s="724"/>
      <c r="DE96" s="724"/>
      <c r="DF96" s="724"/>
      <c r="DG96" s="725"/>
      <c r="DH96" s="20" t="s">
        <v>1023</v>
      </c>
    </row>
    <row r="97" spans="1:112" s="20" customFormat="1" ht="12.95" customHeight="1" x14ac:dyDescent="0.2">
      <c r="A97" s="729"/>
      <c r="B97" s="729"/>
      <c r="C97" s="729"/>
      <c r="D97" s="729"/>
      <c r="E97" s="729"/>
      <c r="F97" s="729"/>
      <c r="G97" s="729"/>
      <c r="H97" s="729"/>
      <c r="I97" s="729"/>
      <c r="J97" s="729"/>
      <c r="K97" s="729"/>
      <c r="L97" s="729"/>
      <c r="M97" s="729"/>
      <c r="N97" s="729"/>
      <c r="O97" s="729"/>
      <c r="P97" s="729"/>
      <c r="Q97" s="729"/>
      <c r="R97" s="729"/>
      <c r="S97" s="729"/>
      <c r="T97" s="729"/>
      <c r="U97" s="729"/>
      <c r="V97" s="729"/>
      <c r="W97" s="729"/>
      <c r="X97" s="729"/>
      <c r="Y97" s="729"/>
      <c r="Z97" s="729"/>
      <c r="AA97" s="729"/>
      <c r="AB97" s="729"/>
      <c r="AC97" s="729"/>
      <c r="AD97" s="729"/>
      <c r="AE97" s="729"/>
      <c r="AF97" s="729"/>
      <c r="AG97" s="729"/>
      <c r="AH97" s="729"/>
      <c r="AI97" s="729"/>
      <c r="AJ97" s="729"/>
      <c r="AK97" s="729"/>
      <c r="AL97" s="729"/>
      <c r="AM97" s="729"/>
      <c r="AN97" s="729"/>
      <c r="AO97" s="729"/>
      <c r="AP97" s="729"/>
      <c r="AQ97" s="729"/>
      <c r="AR97" s="729"/>
      <c r="AS97" s="729"/>
      <c r="AT97" s="729"/>
      <c r="AU97" s="729"/>
      <c r="AV97" s="729"/>
      <c r="AW97" s="729"/>
      <c r="AX97" s="622"/>
      <c r="AY97" s="623"/>
      <c r="AZ97" s="623"/>
      <c r="BA97" s="623"/>
      <c r="BB97" s="624"/>
      <c r="BC97" s="626"/>
      <c r="BD97" s="623"/>
      <c r="BE97" s="623"/>
      <c r="BF97" s="623"/>
      <c r="BG97" s="623"/>
      <c r="BH97" s="623"/>
      <c r="BI97" s="624"/>
      <c r="BJ97" s="590"/>
      <c r="BK97" s="591"/>
      <c r="BL97" s="591"/>
      <c r="BM97" s="591"/>
      <c r="BN97" s="591"/>
      <c r="BO97" s="591"/>
      <c r="BP97" s="591"/>
      <c r="BQ97" s="591"/>
      <c r="BR97" s="591"/>
      <c r="BS97" s="592"/>
      <c r="BT97" s="590"/>
      <c r="BU97" s="591"/>
      <c r="BV97" s="591"/>
      <c r="BW97" s="592"/>
      <c r="BX97" s="590" t="s">
        <v>448</v>
      </c>
      <c r="BY97" s="591"/>
      <c r="BZ97" s="591"/>
      <c r="CA97" s="592"/>
      <c r="CB97" s="509">
        <f>CB102+CB185+CB248+CB151+CB142</f>
        <v>7336700</v>
      </c>
      <c r="CC97" s="509"/>
      <c r="CD97" s="509"/>
      <c r="CE97" s="509"/>
      <c r="CF97" s="509"/>
      <c r="CG97" s="509"/>
      <c r="CH97" s="509"/>
      <c r="CI97" s="509"/>
      <c r="CJ97" s="509">
        <f t="shared" ref="CJ97" si="20">CJ102+CJ185+CJ248+CJ151+CJ142</f>
        <v>6251100</v>
      </c>
      <c r="CK97" s="509"/>
      <c r="CL97" s="509"/>
      <c r="CM97" s="509"/>
      <c r="CN97" s="509"/>
      <c r="CO97" s="509"/>
      <c r="CP97" s="509"/>
      <c r="CQ97" s="509"/>
      <c r="CR97" s="509">
        <f t="shared" ref="CR97" si="21">CR102+CR185+CR248+CR151+CR142</f>
        <v>5418900</v>
      </c>
      <c r="CS97" s="509"/>
      <c r="CT97" s="509"/>
      <c r="CU97" s="509"/>
      <c r="CV97" s="509"/>
      <c r="CW97" s="509"/>
      <c r="CX97" s="509"/>
      <c r="CY97" s="509"/>
      <c r="CZ97" s="724"/>
      <c r="DA97" s="724"/>
      <c r="DB97" s="724"/>
      <c r="DC97" s="724"/>
      <c r="DD97" s="724"/>
      <c r="DE97" s="724"/>
      <c r="DF97" s="724"/>
      <c r="DG97" s="725"/>
      <c r="DH97" s="20" t="s">
        <v>1023</v>
      </c>
    </row>
    <row r="98" spans="1:112" s="20" customFormat="1" x14ac:dyDescent="0.2">
      <c r="A98" s="670" t="s">
        <v>47</v>
      </c>
      <c r="B98" s="671"/>
      <c r="C98" s="671"/>
      <c r="D98" s="671"/>
      <c r="E98" s="671"/>
      <c r="F98" s="671"/>
      <c r="G98" s="671"/>
      <c r="H98" s="671"/>
      <c r="I98" s="671"/>
      <c r="J98" s="671"/>
      <c r="K98" s="671"/>
      <c r="L98" s="671"/>
      <c r="M98" s="671"/>
      <c r="N98" s="671"/>
      <c r="O98" s="671"/>
      <c r="P98" s="671"/>
      <c r="Q98" s="671"/>
      <c r="R98" s="671"/>
      <c r="S98" s="671"/>
      <c r="T98" s="671"/>
      <c r="U98" s="671"/>
      <c r="V98" s="671"/>
      <c r="W98" s="671"/>
      <c r="X98" s="671"/>
      <c r="Y98" s="671"/>
      <c r="Z98" s="671"/>
      <c r="AA98" s="671"/>
      <c r="AB98" s="671"/>
      <c r="AC98" s="671"/>
      <c r="AD98" s="671"/>
      <c r="AE98" s="671"/>
      <c r="AF98" s="671"/>
      <c r="AG98" s="671"/>
      <c r="AH98" s="671"/>
      <c r="AI98" s="671"/>
      <c r="AJ98" s="671"/>
      <c r="AK98" s="671"/>
      <c r="AL98" s="671"/>
      <c r="AM98" s="671"/>
      <c r="AN98" s="671"/>
      <c r="AO98" s="671"/>
      <c r="AP98" s="671"/>
      <c r="AQ98" s="671"/>
      <c r="AR98" s="671"/>
      <c r="AS98" s="671"/>
      <c r="AT98" s="671"/>
      <c r="AU98" s="671"/>
      <c r="AV98" s="671"/>
      <c r="AW98" s="672"/>
      <c r="AX98" s="661" t="s">
        <v>76</v>
      </c>
      <c r="AY98" s="662"/>
      <c r="AZ98" s="662"/>
      <c r="BA98" s="662"/>
      <c r="BB98" s="663"/>
      <c r="BC98" s="708" t="s">
        <v>54</v>
      </c>
      <c r="BD98" s="662"/>
      <c r="BE98" s="662"/>
      <c r="BF98" s="662"/>
      <c r="BG98" s="662"/>
      <c r="BH98" s="662"/>
      <c r="BI98" s="663"/>
      <c r="BJ98" s="479"/>
      <c r="BK98" s="480"/>
      <c r="BL98" s="480"/>
      <c r="BM98" s="480"/>
      <c r="BN98" s="480"/>
      <c r="BO98" s="480"/>
      <c r="BP98" s="480"/>
      <c r="BQ98" s="480"/>
      <c r="BR98" s="480"/>
      <c r="BS98" s="481"/>
      <c r="BT98" s="479"/>
      <c r="BU98" s="480"/>
      <c r="BV98" s="480"/>
      <c r="BW98" s="481"/>
      <c r="BX98" s="479"/>
      <c r="BY98" s="480"/>
      <c r="BZ98" s="480"/>
      <c r="CA98" s="481"/>
      <c r="CB98" s="578">
        <f>SUM(CB100:CI102)</f>
        <v>22043723.408086002</v>
      </c>
      <c r="CC98" s="579"/>
      <c r="CD98" s="579"/>
      <c r="CE98" s="579"/>
      <c r="CF98" s="579"/>
      <c r="CG98" s="579"/>
      <c r="CH98" s="579"/>
      <c r="CI98" s="580"/>
      <c r="CJ98" s="578">
        <f t="shared" ref="CJ98" si="22">SUM(CJ100:CQ102)</f>
        <v>22043723.41</v>
      </c>
      <c r="CK98" s="579"/>
      <c r="CL98" s="579"/>
      <c r="CM98" s="579"/>
      <c r="CN98" s="579"/>
      <c r="CO98" s="579"/>
      <c r="CP98" s="579"/>
      <c r="CQ98" s="580"/>
      <c r="CR98" s="578">
        <f t="shared" ref="CR98" si="23">SUM(CR100:CY102)</f>
        <v>26080724</v>
      </c>
      <c r="CS98" s="579"/>
      <c r="CT98" s="579"/>
      <c r="CU98" s="579"/>
      <c r="CV98" s="579"/>
      <c r="CW98" s="579"/>
      <c r="CX98" s="579"/>
      <c r="CY98" s="580"/>
      <c r="CZ98" s="702" t="s">
        <v>54</v>
      </c>
      <c r="DA98" s="703"/>
      <c r="DB98" s="703"/>
      <c r="DC98" s="703"/>
      <c r="DD98" s="703"/>
      <c r="DE98" s="703"/>
      <c r="DF98" s="703"/>
      <c r="DG98" s="704"/>
    </row>
    <row r="99" spans="1:112" s="20" customFormat="1" x14ac:dyDescent="0.2">
      <c r="A99" s="710" t="s">
        <v>75</v>
      </c>
      <c r="B99" s="710"/>
      <c r="C99" s="710"/>
      <c r="D99" s="710"/>
      <c r="E99" s="710"/>
      <c r="F99" s="710"/>
      <c r="G99" s="710"/>
      <c r="H99" s="710"/>
      <c r="I99" s="710"/>
      <c r="J99" s="710"/>
      <c r="K99" s="710"/>
      <c r="L99" s="710"/>
      <c r="M99" s="710"/>
      <c r="N99" s="710"/>
      <c r="O99" s="710"/>
      <c r="P99" s="710"/>
      <c r="Q99" s="710"/>
      <c r="R99" s="710"/>
      <c r="S99" s="710"/>
      <c r="T99" s="710"/>
      <c r="U99" s="710"/>
      <c r="V99" s="710"/>
      <c r="W99" s="710"/>
      <c r="X99" s="710"/>
      <c r="Y99" s="710"/>
      <c r="Z99" s="710"/>
      <c r="AA99" s="710"/>
      <c r="AB99" s="710"/>
      <c r="AC99" s="710"/>
      <c r="AD99" s="710"/>
      <c r="AE99" s="710"/>
      <c r="AF99" s="710"/>
      <c r="AG99" s="710"/>
      <c r="AH99" s="710"/>
      <c r="AI99" s="710"/>
      <c r="AJ99" s="710"/>
      <c r="AK99" s="710"/>
      <c r="AL99" s="710"/>
      <c r="AM99" s="710"/>
      <c r="AN99" s="710"/>
      <c r="AO99" s="710"/>
      <c r="AP99" s="710"/>
      <c r="AQ99" s="710"/>
      <c r="AR99" s="710"/>
      <c r="AS99" s="710"/>
      <c r="AT99" s="710"/>
      <c r="AU99" s="710"/>
      <c r="AV99" s="710"/>
      <c r="AW99" s="711"/>
      <c r="AX99" s="664"/>
      <c r="AY99" s="665"/>
      <c r="AZ99" s="665"/>
      <c r="BA99" s="665"/>
      <c r="BB99" s="666"/>
      <c r="BC99" s="718"/>
      <c r="BD99" s="665"/>
      <c r="BE99" s="665"/>
      <c r="BF99" s="665"/>
      <c r="BG99" s="665"/>
      <c r="BH99" s="665"/>
      <c r="BI99" s="666"/>
      <c r="BJ99" s="482"/>
      <c r="BK99" s="483"/>
      <c r="BL99" s="483"/>
      <c r="BM99" s="483"/>
      <c r="BN99" s="483"/>
      <c r="BO99" s="483"/>
      <c r="BP99" s="483"/>
      <c r="BQ99" s="483"/>
      <c r="BR99" s="483"/>
      <c r="BS99" s="484"/>
      <c r="BT99" s="482"/>
      <c r="BU99" s="483"/>
      <c r="BV99" s="483"/>
      <c r="BW99" s="484"/>
      <c r="BX99" s="482"/>
      <c r="BY99" s="483"/>
      <c r="BZ99" s="483"/>
      <c r="CA99" s="484"/>
      <c r="CB99" s="581"/>
      <c r="CC99" s="582"/>
      <c r="CD99" s="582"/>
      <c r="CE99" s="582"/>
      <c r="CF99" s="582"/>
      <c r="CG99" s="582"/>
      <c r="CH99" s="582"/>
      <c r="CI99" s="583"/>
      <c r="CJ99" s="581"/>
      <c r="CK99" s="582"/>
      <c r="CL99" s="582"/>
      <c r="CM99" s="582"/>
      <c r="CN99" s="582"/>
      <c r="CO99" s="582"/>
      <c r="CP99" s="582"/>
      <c r="CQ99" s="583"/>
      <c r="CR99" s="581"/>
      <c r="CS99" s="582"/>
      <c r="CT99" s="582"/>
      <c r="CU99" s="582"/>
      <c r="CV99" s="582"/>
      <c r="CW99" s="582"/>
      <c r="CX99" s="582"/>
      <c r="CY99" s="583"/>
      <c r="CZ99" s="705"/>
      <c r="DA99" s="706"/>
      <c r="DB99" s="706"/>
      <c r="DC99" s="706"/>
      <c r="DD99" s="706"/>
      <c r="DE99" s="706"/>
      <c r="DF99" s="706"/>
      <c r="DG99" s="707"/>
    </row>
    <row r="100" spans="1:112" s="20" customFormat="1" ht="12.95" customHeight="1" x14ac:dyDescent="0.2">
      <c r="A100" s="710"/>
      <c r="B100" s="710"/>
      <c r="C100" s="710"/>
      <c r="D100" s="710"/>
      <c r="E100" s="710"/>
      <c r="F100" s="710"/>
      <c r="G100" s="710"/>
      <c r="H100" s="710"/>
      <c r="I100" s="710"/>
      <c r="J100" s="710"/>
      <c r="K100" s="710"/>
      <c r="L100" s="710"/>
      <c r="M100" s="710"/>
      <c r="N100" s="710"/>
      <c r="O100" s="710"/>
      <c r="P100" s="710"/>
      <c r="Q100" s="710"/>
      <c r="R100" s="710"/>
      <c r="S100" s="710"/>
      <c r="T100" s="710"/>
      <c r="U100" s="710"/>
      <c r="V100" s="710"/>
      <c r="W100" s="710"/>
      <c r="X100" s="710"/>
      <c r="Y100" s="710"/>
      <c r="Z100" s="710"/>
      <c r="AA100" s="710"/>
      <c r="AB100" s="710"/>
      <c r="AC100" s="710"/>
      <c r="AD100" s="710"/>
      <c r="AE100" s="710"/>
      <c r="AF100" s="710"/>
      <c r="AG100" s="710"/>
      <c r="AH100" s="710"/>
      <c r="AI100" s="710"/>
      <c r="AJ100" s="710"/>
      <c r="AK100" s="710"/>
      <c r="AL100" s="710"/>
      <c r="AM100" s="710"/>
      <c r="AN100" s="710"/>
      <c r="AO100" s="710"/>
      <c r="AP100" s="710"/>
      <c r="AQ100" s="710"/>
      <c r="AR100" s="710"/>
      <c r="AS100" s="710"/>
      <c r="AT100" s="710"/>
      <c r="AU100" s="710"/>
      <c r="AV100" s="710"/>
      <c r="AW100" s="711"/>
      <c r="AX100" s="664"/>
      <c r="AY100" s="665"/>
      <c r="AZ100" s="665"/>
      <c r="BA100" s="665"/>
      <c r="BB100" s="666"/>
      <c r="BC100" s="718"/>
      <c r="BD100" s="665"/>
      <c r="BE100" s="665"/>
      <c r="BF100" s="665"/>
      <c r="BG100" s="665"/>
      <c r="BH100" s="665"/>
      <c r="BI100" s="666"/>
      <c r="BJ100" s="473"/>
      <c r="BK100" s="474"/>
      <c r="BL100" s="474"/>
      <c r="BM100" s="474"/>
      <c r="BN100" s="474"/>
      <c r="BO100" s="474"/>
      <c r="BP100" s="474"/>
      <c r="BQ100" s="474"/>
      <c r="BR100" s="474"/>
      <c r="BS100" s="475"/>
      <c r="BT100" s="473"/>
      <c r="BU100" s="474"/>
      <c r="BV100" s="474"/>
      <c r="BW100" s="475"/>
      <c r="BX100" s="473" t="s">
        <v>447</v>
      </c>
      <c r="BY100" s="474"/>
      <c r="BZ100" s="474"/>
      <c r="CA100" s="475"/>
      <c r="CB100" s="559">
        <f>CB104+CB122</f>
        <v>0</v>
      </c>
      <c r="CC100" s="559"/>
      <c r="CD100" s="559"/>
      <c r="CE100" s="559"/>
      <c r="CF100" s="559"/>
      <c r="CG100" s="559"/>
      <c r="CH100" s="559"/>
      <c r="CI100" s="559"/>
      <c r="CJ100" s="559">
        <f t="shared" ref="CJ100" si="24">CJ104+CJ122</f>
        <v>0</v>
      </c>
      <c r="CK100" s="559"/>
      <c r="CL100" s="559"/>
      <c r="CM100" s="559"/>
      <c r="CN100" s="559"/>
      <c r="CO100" s="559"/>
      <c r="CP100" s="559"/>
      <c r="CQ100" s="559"/>
      <c r="CR100" s="559">
        <f t="shared" ref="CR100" si="25">CR104+CR122</f>
        <v>0</v>
      </c>
      <c r="CS100" s="559"/>
      <c r="CT100" s="559"/>
      <c r="CU100" s="559"/>
      <c r="CV100" s="559"/>
      <c r="CW100" s="559"/>
      <c r="CX100" s="559"/>
      <c r="CY100" s="559"/>
      <c r="CZ100" s="656" t="s">
        <v>54</v>
      </c>
      <c r="DA100" s="656"/>
      <c r="DB100" s="656"/>
      <c r="DC100" s="656"/>
      <c r="DD100" s="656"/>
      <c r="DE100" s="656"/>
      <c r="DF100" s="656"/>
      <c r="DG100" s="657"/>
      <c r="DH100" s="20" t="s">
        <v>1025</v>
      </c>
    </row>
    <row r="101" spans="1:112" s="20" customFormat="1" ht="12.95" customHeight="1" x14ac:dyDescent="0.2">
      <c r="A101" s="710"/>
      <c r="B101" s="710"/>
      <c r="C101" s="710"/>
      <c r="D101" s="710"/>
      <c r="E101" s="710"/>
      <c r="F101" s="710"/>
      <c r="G101" s="710"/>
      <c r="H101" s="710"/>
      <c r="I101" s="710"/>
      <c r="J101" s="710"/>
      <c r="K101" s="710"/>
      <c r="L101" s="710"/>
      <c r="M101" s="710"/>
      <c r="N101" s="710"/>
      <c r="O101" s="710"/>
      <c r="P101" s="710"/>
      <c r="Q101" s="710"/>
      <c r="R101" s="710"/>
      <c r="S101" s="710"/>
      <c r="T101" s="710"/>
      <c r="U101" s="710"/>
      <c r="V101" s="710"/>
      <c r="W101" s="710"/>
      <c r="X101" s="710"/>
      <c r="Y101" s="710"/>
      <c r="Z101" s="710"/>
      <c r="AA101" s="710"/>
      <c r="AB101" s="710"/>
      <c r="AC101" s="710"/>
      <c r="AD101" s="710"/>
      <c r="AE101" s="710"/>
      <c r="AF101" s="710"/>
      <c r="AG101" s="710"/>
      <c r="AH101" s="710"/>
      <c r="AI101" s="710"/>
      <c r="AJ101" s="710"/>
      <c r="AK101" s="710"/>
      <c r="AL101" s="710"/>
      <c r="AM101" s="710"/>
      <c r="AN101" s="710"/>
      <c r="AO101" s="710"/>
      <c r="AP101" s="710"/>
      <c r="AQ101" s="710"/>
      <c r="AR101" s="710"/>
      <c r="AS101" s="710"/>
      <c r="AT101" s="710"/>
      <c r="AU101" s="710"/>
      <c r="AV101" s="710"/>
      <c r="AW101" s="711"/>
      <c r="AX101" s="664"/>
      <c r="AY101" s="665"/>
      <c r="AZ101" s="665"/>
      <c r="BA101" s="665"/>
      <c r="BB101" s="666"/>
      <c r="BC101" s="718"/>
      <c r="BD101" s="665"/>
      <c r="BE101" s="665"/>
      <c r="BF101" s="665"/>
      <c r="BG101" s="665"/>
      <c r="BH101" s="665"/>
      <c r="BI101" s="666"/>
      <c r="BJ101" s="473"/>
      <c r="BK101" s="474"/>
      <c r="BL101" s="474"/>
      <c r="BM101" s="474"/>
      <c r="BN101" s="474"/>
      <c r="BO101" s="474"/>
      <c r="BP101" s="474"/>
      <c r="BQ101" s="474"/>
      <c r="BR101" s="474"/>
      <c r="BS101" s="475"/>
      <c r="BT101" s="473"/>
      <c r="BU101" s="474"/>
      <c r="BV101" s="474"/>
      <c r="BW101" s="475"/>
      <c r="BX101" s="473" t="s">
        <v>446</v>
      </c>
      <c r="BY101" s="474"/>
      <c r="BZ101" s="474"/>
      <c r="CA101" s="475"/>
      <c r="CB101" s="559">
        <f>CB105+CB109+CB123+CB106</f>
        <v>21172323.408086002</v>
      </c>
      <c r="CC101" s="559"/>
      <c r="CD101" s="559"/>
      <c r="CE101" s="559"/>
      <c r="CF101" s="559"/>
      <c r="CG101" s="559"/>
      <c r="CH101" s="559"/>
      <c r="CI101" s="559"/>
      <c r="CJ101" s="559">
        <f t="shared" ref="CJ101" si="26">CJ105+CJ109+CJ123+CJ106</f>
        <v>21172323.41</v>
      </c>
      <c r="CK101" s="559"/>
      <c r="CL101" s="559"/>
      <c r="CM101" s="559"/>
      <c r="CN101" s="559"/>
      <c r="CO101" s="559"/>
      <c r="CP101" s="559"/>
      <c r="CQ101" s="559"/>
      <c r="CR101" s="559">
        <f t="shared" ref="CR101" si="27">CR105+CR109+CR123+CR106</f>
        <v>25209324</v>
      </c>
      <c r="CS101" s="559"/>
      <c r="CT101" s="559"/>
      <c r="CU101" s="559"/>
      <c r="CV101" s="559"/>
      <c r="CW101" s="559"/>
      <c r="CX101" s="559"/>
      <c r="CY101" s="559"/>
      <c r="CZ101" s="656" t="s">
        <v>54</v>
      </c>
      <c r="DA101" s="656"/>
      <c r="DB101" s="656"/>
      <c r="DC101" s="656"/>
      <c r="DD101" s="656"/>
      <c r="DE101" s="656"/>
      <c r="DF101" s="656"/>
      <c r="DG101" s="657"/>
    </row>
    <row r="102" spans="1:112" s="20" customFormat="1" ht="12.95" customHeight="1" x14ac:dyDescent="0.2">
      <c r="A102" s="699"/>
      <c r="B102" s="699"/>
      <c r="C102" s="699"/>
      <c r="D102" s="699"/>
      <c r="E102" s="699"/>
      <c r="F102" s="699"/>
      <c r="G102" s="699"/>
      <c r="H102" s="699"/>
      <c r="I102" s="699"/>
      <c r="J102" s="699"/>
      <c r="K102" s="699"/>
      <c r="L102" s="699"/>
      <c r="M102" s="699"/>
      <c r="N102" s="699"/>
      <c r="O102" s="699"/>
      <c r="P102" s="699"/>
      <c r="Q102" s="699"/>
      <c r="R102" s="699"/>
      <c r="S102" s="699"/>
      <c r="T102" s="699"/>
      <c r="U102" s="699"/>
      <c r="V102" s="699"/>
      <c r="W102" s="699"/>
      <c r="X102" s="699"/>
      <c r="Y102" s="699"/>
      <c r="Z102" s="699"/>
      <c r="AA102" s="699"/>
      <c r="AB102" s="699"/>
      <c r="AC102" s="699"/>
      <c r="AD102" s="699"/>
      <c r="AE102" s="699"/>
      <c r="AF102" s="699"/>
      <c r="AG102" s="699"/>
      <c r="AH102" s="699"/>
      <c r="AI102" s="699"/>
      <c r="AJ102" s="699"/>
      <c r="AK102" s="699"/>
      <c r="AL102" s="699"/>
      <c r="AM102" s="699"/>
      <c r="AN102" s="699"/>
      <c r="AO102" s="699"/>
      <c r="AP102" s="699"/>
      <c r="AQ102" s="699"/>
      <c r="AR102" s="699"/>
      <c r="AS102" s="699"/>
      <c r="AT102" s="699"/>
      <c r="AU102" s="699"/>
      <c r="AV102" s="699"/>
      <c r="AW102" s="699"/>
      <c r="AX102" s="667"/>
      <c r="AY102" s="668"/>
      <c r="AZ102" s="668"/>
      <c r="BA102" s="668"/>
      <c r="BB102" s="669"/>
      <c r="BC102" s="709"/>
      <c r="BD102" s="668"/>
      <c r="BE102" s="668"/>
      <c r="BF102" s="668"/>
      <c r="BG102" s="668"/>
      <c r="BH102" s="668"/>
      <c r="BI102" s="669"/>
      <c r="BJ102" s="473"/>
      <c r="BK102" s="474"/>
      <c r="BL102" s="474"/>
      <c r="BM102" s="474"/>
      <c r="BN102" s="474"/>
      <c r="BO102" s="474"/>
      <c r="BP102" s="474"/>
      <c r="BQ102" s="474"/>
      <c r="BR102" s="474"/>
      <c r="BS102" s="475"/>
      <c r="BT102" s="473"/>
      <c r="BU102" s="474"/>
      <c r="BV102" s="474"/>
      <c r="BW102" s="475"/>
      <c r="BX102" s="476" t="s">
        <v>448</v>
      </c>
      <c r="BY102" s="477"/>
      <c r="BZ102" s="477"/>
      <c r="CA102" s="478"/>
      <c r="CB102" s="902">
        <f>CB107+CB110+CB124</f>
        <v>871400</v>
      </c>
      <c r="CC102" s="902"/>
      <c r="CD102" s="902"/>
      <c r="CE102" s="902"/>
      <c r="CF102" s="902"/>
      <c r="CG102" s="902"/>
      <c r="CH102" s="902"/>
      <c r="CI102" s="902"/>
      <c r="CJ102" s="902">
        <f t="shared" ref="CJ102" si="28">CJ107+CJ110+CJ124</f>
        <v>871400</v>
      </c>
      <c r="CK102" s="902"/>
      <c r="CL102" s="902"/>
      <c r="CM102" s="902"/>
      <c r="CN102" s="902"/>
      <c r="CO102" s="902"/>
      <c r="CP102" s="902"/>
      <c r="CQ102" s="902"/>
      <c r="CR102" s="902">
        <f t="shared" ref="CR102" si="29">CR107+CR110+CR124</f>
        <v>871400</v>
      </c>
      <c r="CS102" s="902"/>
      <c r="CT102" s="902"/>
      <c r="CU102" s="902"/>
      <c r="CV102" s="902"/>
      <c r="CW102" s="902"/>
      <c r="CX102" s="902"/>
      <c r="CY102" s="902"/>
      <c r="CZ102" s="656" t="s">
        <v>54</v>
      </c>
      <c r="DA102" s="656"/>
      <c r="DB102" s="656"/>
      <c r="DC102" s="656"/>
      <c r="DD102" s="656"/>
      <c r="DE102" s="656"/>
      <c r="DF102" s="656"/>
      <c r="DG102" s="657"/>
    </row>
    <row r="103" spans="1:112" s="166" customFormat="1" x14ac:dyDescent="0.2">
      <c r="A103" s="372" t="s">
        <v>47</v>
      </c>
      <c r="B103" s="372"/>
      <c r="C103" s="372"/>
      <c r="D103" s="372"/>
      <c r="E103" s="372"/>
      <c r="F103" s="372"/>
      <c r="G103" s="372"/>
      <c r="H103" s="372"/>
      <c r="I103" s="372"/>
      <c r="J103" s="372"/>
      <c r="K103" s="372"/>
      <c r="L103" s="372"/>
      <c r="M103" s="372"/>
      <c r="N103" s="372"/>
      <c r="O103" s="372"/>
      <c r="P103" s="372"/>
      <c r="Q103" s="372"/>
      <c r="R103" s="372"/>
      <c r="S103" s="372"/>
      <c r="T103" s="372"/>
      <c r="U103" s="372"/>
      <c r="V103" s="372"/>
      <c r="W103" s="372"/>
      <c r="X103" s="372"/>
      <c r="Y103" s="372"/>
      <c r="Z103" s="372"/>
      <c r="AA103" s="372"/>
      <c r="AB103" s="372"/>
      <c r="AC103" s="372"/>
      <c r="AD103" s="372"/>
      <c r="AE103" s="372"/>
      <c r="AF103" s="372"/>
      <c r="AG103" s="372"/>
      <c r="AH103" s="372"/>
      <c r="AI103" s="372"/>
      <c r="AJ103" s="372"/>
      <c r="AK103" s="372"/>
      <c r="AL103" s="372"/>
      <c r="AM103" s="372"/>
      <c r="AN103" s="372"/>
      <c r="AO103" s="372"/>
      <c r="AP103" s="372"/>
      <c r="AQ103" s="372"/>
      <c r="AR103" s="372"/>
      <c r="AS103" s="372"/>
      <c r="AT103" s="372"/>
      <c r="AU103" s="372"/>
      <c r="AV103" s="372"/>
      <c r="AW103" s="373"/>
      <c r="AX103" s="405" t="s">
        <v>77</v>
      </c>
      <c r="AY103" s="406"/>
      <c r="AZ103" s="406"/>
      <c r="BA103" s="406"/>
      <c r="BB103" s="407"/>
      <c r="BC103" s="414" t="s">
        <v>78</v>
      </c>
      <c r="BD103" s="406"/>
      <c r="BE103" s="406"/>
      <c r="BF103" s="406"/>
      <c r="BG103" s="406"/>
      <c r="BH103" s="406"/>
      <c r="BI103" s="407"/>
      <c r="BJ103" s="399"/>
      <c r="BK103" s="400"/>
      <c r="BL103" s="400"/>
      <c r="BM103" s="400"/>
      <c r="BN103" s="400"/>
      <c r="BO103" s="400"/>
      <c r="BP103" s="400"/>
      <c r="BQ103" s="400"/>
      <c r="BR103" s="400"/>
      <c r="BS103" s="401"/>
      <c r="BT103" s="461" t="s">
        <v>458</v>
      </c>
      <c r="BU103" s="462"/>
      <c r="BV103" s="462"/>
      <c r="BW103" s="463"/>
      <c r="BX103" s="461"/>
      <c r="BY103" s="462"/>
      <c r="BZ103" s="462"/>
      <c r="CA103" s="463"/>
      <c r="CB103" s="760">
        <f>CB104+CB105+CB107</f>
        <v>16112000</v>
      </c>
      <c r="CC103" s="760"/>
      <c r="CD103" s="760"/>
      <c r="CE103" s="760"/>
      <c r="CF103" s="760"/>
      <c r="CG103" s="760"/>
      <c r="CH103" s="760"/>
      <c r="CI103" s="760"/>
      <c r="CJ103" s="760">
        <f t="shared" ref="CJ103" si="30">CJ104+CJ105+CJ107</f>
        <v>16112000</v>
      </c>
      <c r="CK103" s="760"/>
      <c r="CL103" s="760"/>
      <c r="CM103" s="760"/>
      <c r="CN103" s="760"/>
      <c r="CO103" s="760"/>
      <c r="CP103" s="760"/>
      <c r="CQ103" s="760"/>
      <c r="CR103" s="760">
        <f t="shared" ref="CR103" si="31">CR104+CR105+CR107</f>
        <v>19212000</v>
      </c>
      <c r="CS103" s="760"/>
      <c r="CT103" s="760"/>
      <c r="CU103" s="760"/>
      <c r="CV103" s="760"/>
      <c r="CW103" s="760"/>
      <c r="CX103" s="760"/>
      <c r="CY103" s="760"/>
      <c r="CZ103" s="573" t="s">
        <v>54</v>
      </c>
      <c r="DA103" s="573"/>
      <c r="DB103" s="573"/>
      <c r="DC103" s="573"/>
      <c r="DD103" s="573"/>
      <c r="DE103" s="573"/>
      <c r="DF103" s="573"/>
      <c r="DG103" s="574"/>
    </row>
    <row r="104" spans="1:112" s="166" customFormat="1" ht="12.95" customHeight="1" x14ac:dyDescent="0.2">
      <c r="A104" s="372" t="s">
        <v>79</v>
      </c>
      <c r="B104" s="372"/>
      <c r="C104" s="372"/>
      <c r="D104" s="372"/>
      <c r="E104" s="372"/>
      <c r="F104" s="372"/>
      <c r="G104" s="372"/>
      <c r="H104" s="372"/>
      <c r="I104" s="372"/>
      <c r="J104" s="372"/>
      <c r="K104" s="372"/>
      <c r="L104" s="372"/>
      <c r="M104" s="372"/>
      <c r="N104" s="372"/>
      <c r="O104" s="372"/>
      <c r="P104" s="372"/>
      <c r="Q104" s="372"/>
      <c r="R104" s="372"/>
      <c r="S104" s="372"/>
      <c r="T104" s="372"/>
      <c r="U104" s="372"/>
      <c r="V104" s="372"/>
      <c r="W104" s="372"/>
      <c r="X104" s="372"/>
      <c r="Y104" s="372"/>
      <c r="Z104" s="372"/>
      <c r="AA104" s="372"/>
      <c r="AB104" s="372"/>
      <c r="AC104" s="372"/>
      <c r="AD104" s="372"/>
      <c r="AE104" s="372"/>
      <c r="AF104" s="372"/>
      <c r="AG104" s="372"/>
      <c r="AH104" s="372"/>
      <c r="AI104" s="372"/>
      <c r="AJ104" s="372"/>
      <c r="AK104" s="372"/>
      <c r="AL104" s="372"/>
      <c r="AM104" s="372"/>
      <c r="AN104" s="372"/>
      <c r="AO104" s="372"/>
      <c r="AP104" s="372"/>
      <c r="AQ104" s="372"/>
      <c r="AR104" s="372"/>
      <c r="AS104" s="372"/>
      <c r="AT104" s="372"/>
      <c r="AU104" s="372"/>
      <c r="AV104" s="372"/>
      <c r="AW104" s="373"/>
      <c r="AX104" s="408"/>
      <c r="AY104" s="409"/>
      <c r="AZ104" s="409"/>
      <c r="BA104" s="409"/>
      <c r="BB104" s="410"/>
      <c r="BC104" s="415"/>
      <c r="BD104" s="409"/>
      <c r="BE104" s="409"/>
      <c r="BF104" s="409"/>
      <c r="BG104" s="409"/>
      <c r="BH104" s="409"/>
      <c r="BI104" s="410"/>
      <c r="BJ104" s="399"/>
      <c r="BK104" s="400"/>
      <c r="BL104" s="400"/>
      <c r="BM104" s="400"/>
      <c r="BN104" s="400"/>
      <c r="BO104" s="400"/>
      <c r="BP104" s="400"/>
      <c r="BQ104" s="400"/>
      <c r="BR104" s="400"/>
      <c r="BS104" s="401"/>
      <c r="BT104" s="399" t="s">
        <v>458</v>
      </c>
      <c r="BU104" s="400"/>
      <c r="BV104" s="400"/>
      <c r="BW104" s="401"/>
      <c r="BX104" s="399" t="s">
        <v>447</v>
      </c>
      <c r="BY104" s="400"/>
      <c r="BZ104" s="400"/>
      <c r="CA104" s="401"/>
      <c r="CB104" s="572"/>
      <c r="CC104" s="572"/>
      <c r="CD104" s="572"/>
      <c r="CE104" s="572"/>
      <c r="CF104" s="572"/>
      <c r="CG104" s="572"/>
      <c r="CH104" s="572"/>
      <c r="CI104" s="572"/>
      <c r="CJ104" s="572"/>
      <c r="CK104" s="572"/>
      <c r="CL104" s="572"/>
      <c r="CM104" s="572"/>
      <c r="CN104" s="572"/>
      <c r="CO104" s="572"/>
      <c r="CP104" s="572"/>
      <c r="CQ104" s="572"/>
      <c r="CR104" s="572"/>
      <c r="CS104" s="572"/>
      <c r="CT104" s="572"/>
      <c r="CU104" s="572"/>
      <c r="CV104" s="572"/>
      <c r="CW104" s="572"/>
      <c r="CX104" s="572"/>
      <c r="CY104" s="572"/>
      <c r="CZ104" s="573" t="s">
        <v>54</v>
      </c>
      <c r="DA104" s="573"/>
      <c r="DB104" s="573"/>
      <c r="DC104" s="573"/>
      <c r="DD104" s="573"/>
      <c r="DE104" s="573"/>
      <c r="DF104" s="573"/>
      <c r="DG104" s="574"/>
    </row>
    <row r="105" spans="1:112" s="166" customFormat="1" ht="12.95" customHeight="1" x14ac:dyDescent="0.2">
      <c r="A105" s="372"/>
      <c r="B105" s="372"/>
      <c r="C105" s="372"/>
      <c r="D105" s="372"/>
      <c r="E105" s="372"/>
      <c r="F105" s="372"/>
      <c r="G105" s="372"/>
      <c r="H105" s="372"/>
      <c r="I105" s="372"/>
      <c r="J105" s="372"/>
      <c r="K105" s="372"/>
      <c r="L105" s="372"/>
      <c r="M105" s="372"/>
      <c r="N105" s="372"/>
      <c r="O105" s="372"/>
      <c r="P105" s="372"/>
      <c r="Q105" s="372"/>
      <c r="R105" s="372"/>
      <c r="S105" s="372"/>
      <c r="T105" s="372"/>
      <c r="U105" s="372"/>
      <c r="V105" s="372"/>
      <c r="W105" s="372"/>
      <c r="X105" s="372"/>
      <c r="Y105" s="372"/>
      <c r="Z105" s="372"/>
      <c r="AA105" s="372"/>
      <c r="AB105" s="372"/>
      <c r="AC105" s="372"/>
      <c r="AD105" s="372"/>
      <c r="AE105" s="372"/>
      <c r="AF105" s="372"/>
      <c r="AG105" s="372"/>
      <c r="AH105" s="372"/>
      <c r="AI105" s="372"/>
      <c r="AJ105" s="372"/>
      <c r="AK105" s="372"/>
      <c r="AL105" s="372"/>
      <c r="AM105" s="372"/>
      <c r="AN105" s="372"/>
      <c r="AO105" s="372"/>
      <c r="AP105" s="372"/>
      <c r="AQ105" s="372"/>
      <c r="AR105" s="372"/>
      <c r="AS105" s="372"/>
      <c r="AT105" s="372"/>
      <c r="AU105" s="372"/>
      <c r="AV105" s="372"/>
      <c r="AW105" s="373"/>
      <c r="AX105" s="408"/>
      <c r="AY105" s="409"/>
      <c r="AZ105" s="409"/>
      <c r="BA105" s="409"/>
      <c r="BB105" s="410"/>
      <c r="BC105" s="415"/>
      <c r="BD105" s="409"/>
      <c r="BE105" s="409"/>
      <c r="BF105" s="409"/>
      <c r="BG105" s="409"/>
      <c r="BH105" s="409"/>
      <c r="BI105" s="410"/>
      <c r="BJ105" s="399"/>
      <c r="BK105" s="400"/>
      <c r="BL105" s="400"/>
      <c r="BM105" s="400"/>
      <c r="BN105" s="400"/>
      <c r="BO105" s="400"/>
      <c r="BP105" s="400"/>
      <c r="BQ105" s="400"/>
      <c r="BR105" s="400"/>
      <c r="BS105" s="401"/>
      <c r="BT105" s="399" t="s">
        <v>458</v>
      </c>
      <c r="BU105" s="400"/>
      <c r="BV105" s="400"/>
      <c r="BW105" s="401"/>
      <c r="BX105" s="399" t="s">
        <v>446</v>
      </c>
      <c r="BY105" s="400"/>
      <c r="BZ105" s="400"/>
      <c r="CA105" s="401"/>
      <c r="CB105" s="572">
        <f>'111 ФОТ'!I27-CB106</f>
        <v>16112000</v>
      </c>
      <c r="CC105" s="572"/>
      <c r="CD105" s="572"/>
      <c r="CE105" s="572"/>
      <c r="CF105" s="572"/>
      <c r="CG105" s="572"/>
      <c r="CH105" s="572"/>
      <c r="CI105" s="572"/>
      <c r="CJ105" s="402">
        <f>'111 ФОТ'!J27-CJ106</f>
        <v>16112000</v>
      </c>
      <c r="CK105" s="403"/>
      <c r="CL105" s="403"/>
      <c r="CM105" s="403"/>
      <c r="CN105" s="403"/>
      <c r="CO105" s="403"/>
      <c r="CP105" s="403"/>
      <c r="CQ105" s="404"/>
      <c r="CR105" s="572">
        <f>'111 ФОТ'!K27-CR106</f>
        <v>19212000</v>
      </c>
      <c r="CS105" s="572"/>
      <c r="CT105" s="572"/>
      <c r="CU105" s="572"/>
      <c r="CV105" s="572"/>
      <c r="CW105" s="572"/>
      <c r="CX105" s="572"/>
      <c r="CY105" s="572"/>
      <c r="CZ105" s="573" t="s">
        <v>54</v>
      </c>
      <c r="DA105" s="573"/>
      <c r="DB105" s="573"/>
      <c r="DC105" s="573"/>
      <c r="DD105" s="573"/>
      <c r="DE105" s="573"/>
      <c r="DF105" s="573"/>
      <c r="DG105" s="574"/>
      <c r="DH105" s="166">
        <v>211</v>
      </c>
    </row>
    <row r="106" spans="1:112" s="166" customFormat="1" ht="12.95" customHeight="1" x14ac:dyDescent="0.2">
      <c r="A106" s="372"/>
      <c r="B106" s="372"/>
      <c r="C106" s="372"/>
      <c r="D106" s="372"/>
      <c r="E106" s="372"/>
      <c r="F106" s="372"/>
      <c r="G106" s="372"/>
      <c r="H106" s="372"/>
      <c r="I106" s="372"/>
      <c r="J106" s="372"/>
      <c r="K106" s="372"/>
      <c r="L106" s="372"/>
      <c r="M106" s="372"/>
      <c r="N106" s="372"/>
      <c r="O106" s="372"/>
      <c r="P106" s="372"/>
      <c r="Q106" s="372"/>
      <c r="R106" s="372"/>
      <c r="S106" s="372"/>
      <c r="T106" s="372"/>
      <c r="U106" s="372"/>
      <c r="V106" s="372"/>
      <c r="W106" s="372"/>
      <c r="X106" s="372"/>
      <c r="Y106" s="372"/>
      <c r="Z106" s="372"/>
      <c r="AA106" s="372"/>
      <c r="AB106" s="372"/>
      <c r="AC106" s="372"/>
      <c r="AD106" s="372"/>
      <c r="AE106" s="372"/>
      <c r="AF106" s="372"/>
      <c r="AG106" s="372"/>
      <c r="AH106" s="372"/>
      <c r="AI106" s="372"/>
      <c r="AJ106" s="372"/>
      <c r="AK106" s="372"/>
      <c r="AL106" s="372"/>
      <c r="AM106" s="372"/>
      <c r="AN106" s="372"/>
      <c r="AO106" s="372"/>
      <c r="AP106" s="372"/>
      <c r="AQ106" s="372"/>
      <c r="AR106" s="372"/>
      <c r="AS106" s="372"/>
      <c r="AT106" s="372"/>
      <c r="AU106" s="372"/>
      <c r="AV106" s="372"/>
      <c r="AW106" s="373"/>
      <c r="AX106" s="408"/>
      <c r="AY106" s="409"/>
      <c r="AZ106" s="409"/>
      <c r="BA106" s="409"/>
      <c r="BB106" s="410"/>
      <c r="BC106" s="415"/>
      <c r="BD106" s="409"/>
      <c r="BE106" s="409"/>
      <c r="BF106" s="409"/>
      <c r="BG106" s="409"/>
      <c r="BH106" s="409"/>
      <c r="BI106" s="410"/>
      <c r="BJ106" s="399"/>
      <c r="BK106" s="400"/>
      <c r="BL106" s="400"/>
      <c r="BM106" s="400"/>
      <c r="BN106" s="400"/>
      <c r="BO106" s="400"/>
      <c r="BP106" s="400"/>
      <c r="BQ106" s="400"/>
      <c r="BR106" s="400"/>
      <c r="BS106" s="401"/>
      <c r="BT106" s="399" t="s">
        <v>1056</v>
      </c>
      <c r="BU106" s="400"/>
      <c r="BV106" s="400"/>
      <c r="BW106" s="401"/>
      <c r="BX106" s="399" t="s">
        <v>446</v>
      </c>
      <c r="BY106" s="400"/>
      <c r="BZ106" s="400"/>
      <c r="CA106" s="401"/>
      <c r="CB106" s="572">
        <f>'111 ФОТ'!I22</f>
        <v>150000</v>
      </c>
      <c r="CC106" s="572"/>
      <c r="CD106" s="572"/>
      <c r="CE106" s="572"/>
      <c r="CF106" s="572"/>
      <c r="CG106" s="572"/>
      <c r="CH106" s="572"/>
      <c r="CI106" s="572"/>
      <c r="CJ106" s="402">
        <f>'111 ФОТ'!J22</f>
        <v>150000</v>
      </c>
      <c r="CK106" s="403"/>
      <c r="CL106" s="403"/>
      <c r="CM106" s="403"/>
      <c r="CN106" s="403"/>
      <c r="CO106" s="403"/>
      <c r="CP106" s="403"/>
      <c r="CQ106" s="404"/>
      <c r="CR106" s="572">
        <f>'111 ФОТ'!K22</f>
        <v>150000</v>
      </c>
      <c r="CS106" s="572"/>
      <c r="CT106" s="572"/>
      <c r="CU106" s="572"/>
      <c r="CV106" s="572"/>
      <c r="CW106" s="572"/>
      <c r="CX106" s="572"/>
      <c r="CY106" s="572"/>
      <c r="CZ106" s="573" t="s">
        <v>54</v>
      </c>
      <c r="DA106" s="573"/>
      <c r="DB106" s="573"/>
      <c r="DC106" s="573"/>
      <c r="DD106" s="573"/>
      <c r="DE106" s="573"/>
      <c r="DF106" s="573"/>
      <c r="DG106" s="574"/>
      <c r="DH106" s="166">
        <v>211</v>
      </c>
    </row>
    <row r="107" spans="1:112" s="166" customFormat="1" ht="12.95" customHeight="1" x14ac:dyDescent="0.2">
      <c r="A107" s="370"/>
      <c r="B107" s="370"/>
      <c r="C107" s="370"/>
      <c r="D107" s="370"/>
      <c r="E107" s="370"/>
      <c r="F107" s="370"/>
      <c r="G107" s="370"/>
      <c r="H107" s="370"/>
      <c r="I107" s="370"/>
      <c r="J107" s="370"/>
      <c r="K107" s="370"/>
      <c r="L107" s="370"/>
      <c r="M107" s="370"/>
      <c r="N107" s="370"/>
      <c r="O107" s="370"/>
      <c r="P107" s="370"/>
      <c r="Q107" s="370"/>
      <c r="R107" s="370"/>
      <c r="S107" s="370"/>
      <c r="T107" s="370"/>
      <c r="U107" s="370"/>
      <c r="V107" s="370"/>
      <c r="W107" s="370"/>
      <c r="X107" s="370"/>
      <c r="Y107" s="370"/>
      <c r="Z107" s="370"/>
      <c r="AA107" s="370"/>
      <c r="AB107" s="370"/>
      <c r="AC107" s="370"/>
      <c r="AD107" s="370"/>
      <c r="AE107" s="370"/>
      <c r="AF107" s="370"/>
      <c r="AG107" s="370"/>
      <c r="AH107" s="370"/>
      <c r="AI107" s="370"/>
      <c r="AJ107" s="370"/>
      <c r="AK107" s="370"/>
      <c r="AL107" s="370"/>
      <c r="AM107" s="370"/>
      <c r="AN107" s="370"/>
      <c r="AO107" s="370"/>
      <c r="AP107" s="370"/>
      <c r="AQ107" s="370"/>
      <c r="AR107" s="370"/>
      <c r="AS107" s="370"/>
      <c r="AT107" s="370"/>
      <c r="AU107" s="370"/>
      <c r="AV107" s="370"/>
      <c r="AW107" s="371"/>
      <c r="AX107" s="411"/>
      <c r="AY107" s="412"/>
      <c r="AZ107" s="412"/>
      <c r="BA107" s="412"/>
      <c r="BB107" s="413"/>
      <c r="BC107" s="416"/>
      <c r="BD107" s="412"/>
      <c r="BE107" s="412"/>
      <c r="BF107" s="412"/>
      <c r="BG107" s="412"/>
      <c r="BH107" s="412"/>
      <c r="BI107" s="413"/>
      <c r="BJ107" s="399"/>
      <c r="BK107" s="400"/>
      <c r="BL107" s="400"/>
      <c r="BM107" s="400"/>
      <c r="BN107" s="400"/>
      <c r="BO107" s="400"/>
      <c r="BP107" s="400"/>
      <c r="BQ107" s="400"/>
      <c r="BR107" s="400"/>
      <c r="BS107" s="401"/>
      <c r="BT107" s="399" t="s">
        <v>458</v>
      </c>
      <c r="BU107" s="400"/>
      <c r="BV107" s="400"/>
      <c r="BW107" s="401"/>
      <c r="BX107" s="399" t="s">
        <v>448</v>
      </c>
      <c r="BY107" s="400"/>
      <c r="BZ107" s="400"/>
      <c r="CA107" s="401"/>
      <c r="CB107" s="572"/>
      <c r="CC107" s="572"/>
      <c r="CD107" s="572"/>
      <c r="CE107" s="572"/>
      <c r="CF107" s="572"/>
      <c r="CG107" s="572"/>
      <c r="CH107" s="572"/>
      <c r="CI107" s="572"/>
      <c r="CJ107" s="572"/>
      <c r="CK107" s="572"/>
      <c r="CL107" s="572"/>
      <c r="CM107" s="572"/>
      <c r="CN107" s="572"/>
      <c r="CO107" s="572"/>
      <c r="CP107" s="572"/>
      <c r="CQ107" s="572"/>
      <c r="CR107" s="572"/>
      <c r="CS107" s="572"/>
      <c r="CT107" s="572"/>
      <c r="CU107" s="572"/>
      <c r="CV107" s="572"/>
      <c r="CW107" s="572"/>
      <c r="CX107" s="572"/>
      <c r="CY107" s="572"/>
      <c r="CZ107" s="573" t="s">
        <v>54</v>
      </c>
      <c r="DA107" s="573"/>
      <c r="DB107" s="573"/>
      <c r="DC107" s="573"/>
      <c r="DD107" s="573"/>
      <c r="DE107" s="573"/>
      <c r="DF107" s="573"/>
      <c r="DG107" s="574"/>
    </row>
    <row r="108" spans="1:112" s="166" customFormat="1" ht="12.95" customHeight="1" x14ac:dyDescent="0.2">
      <c r="A108" s="364" t="s">
        <v>80</v>
      </c>
      <c r="B108" s="364"/>
      <c r="C108" s="364"/>
      <c r="D108" s="364"/>
      <c r="E108" s="364"/>
      <c r="F108" s="364"/>
      <c r="G108" s="364"/>
      <c r="H108" s="364"/>
      <c r="I108" s="364"/>
      <c r="J108" s="364"/>
      <c r="K108" s="364"/>
      <c r="L108" s="364"/>
      <c r="M108" s="364"/>
      <c r="N108" s="364"/>
      <c r="O108" s="364"/>
      <c r="P108" s="364"/>
      <c r="Q108" s="364"/>
      <c r="R108" s="364"/>
      <c r="S108" s="364"/>
      <c r="T108" s="364"/>
      <c r="U108" s="364"/>
      <c r="V108" s="364"/>
      <c r="W108" s="364"/>
      <c r="X108" s="364"/>
      <c r="Y108" s="364"/>
      <c r="Z108" s="364"/>
      <c r="AA108" s="364"/>
      <c r="AB108" s="364"/>
      <c r="AC108" s="364"/>
      <c r="AD108" s="364"/>
      <c r="AE108" s="364"/>
      <c r="AF108" s="364"/>
      <c r="AG108" s="364"/>
      <c r="AH108" s="364"/>
      <c r="AI108" s="364"/>
      <c r="AJ108" s="364"/>
      <c r="AK108" s="364"/>
      <c r="AL108" s="364"/>
      <c r="AM108" s="364"/>
      <c r="AN108" s="364"/>
      <c r="AO108" s="364"/>
      <c r="AP108" s="364"/>
      <c r="AQ108" s="364"/>
      <c r="AR108" s="364"/>
      <c r="AS108" s="364"/>
      <c r="AT108" s="364"/>
      <c r="AU108" s="364"/>
      <c r="AV108" s="364"/>
      <c r="AW108" s="365"/>
      <c r="AX108" s="881" t="s">
        <v>81</v>
      </c>
      <c r="AY108" s="882"/>
      <c r="AZ108" s="882"/>
      <c r="BA108" s="882"/>
      <c r="BB108" s="883"/>
      <c r="BC108" s="890" t="s">
        <v>84</v>
      </c>
      <c r="BD108" s="882"/>
      <c r="BE108" s="882"/>
      <c r="BF108" s="882"/>
      <c r="BG108" s="882"/>
      <c r="BH108" s="882"/>
      <c r="BI108" s="883"/>
      <c r="BJ108" s="417"/>
      <c r="BK108" s="418"/>
      <c r="BL108" s="418"/>
      <c r="BM108" s="418"/>
      <c r="BN108" s="418"/>
      <c r="BO108" s="418"/>
      <c r="BP108" s="418"/>
      <c r="BQ108" s="418"/>
      <c r="BR108" s="418"/>
      <c r="BS108" s="419"/>
      <c r="BT108" s="417"/>
      <c r="BU108" s="418"/>
      <c r="BV108" s="418"/>
      <c r="BW108" s="419"/>
      <c r="BX108" s="417"/>
      <c r="BY108" s="418"/>
      <c r="BZ108" s="418"/>
      <c r="CA108" s="419"/>
      <c r="CB108" s="420">
        <f>CB109+CB110</f>
        <v>871400</v>
      </c>
      <c r="CC108" s="420"/>
      <c r="CD108" s="420"/>
      <c r="CE108" s="420"/>
      <c r="CF108" s="420"/>
      <c r="CG108" s="420"/>
      <c r="CH108" s="420"/>
      <c r="CI108" s="420"/>
      <c r="CJ108" s="420">
        <f t="shared" ref="CJ108" si="32">CJ109+CJ110</f>
        <v>871400</v>
      </c>
      <c r="CK108" s="420"/>
      <c r="CL108" s="420"/>
      <c r="CM108" s="420"/>
      <c r="CN108" s="420"/>
      <c r="CO108" s="420"/>
      <c r="CP108" s="420"/>
      <c r="CQ108" s="420"/>
      <c r="CR108" s="420">
        <f t="shared" ref="CR108" si="33">CR109+CR110</f>
        <v>871400</v>
      </c>
      <c r="CS108" s="420"/>
      <c r="CT108" s="420"/>
      <c r="CU108" s="420"/>
      <c r="CV108" s="420"/>
      <c r="CW108" s="420"/>
      <c r="CX108" s="420"/>
      <c r="CY108" s="420"/>
      <c r="CZ108" s="573" t="s">
        <v>54</v>
      </c>
      <c r="DA108" s="573"/>
      <c r="DB108" s="573"/>
      <c r="DC108" s="573"/>
      <c r="DD108" s="573"/>
      <c r="DE108" s="573"/>
      <c r="DF108" s="573"/>
      <c r="DG108" s="574"/>
      <c r="DH108" s="166" t="s">
        <v>1018</v>
      </c>
    </row>
    <row r="109" spans="1:112" s="166" customFormat="1" ht="12.95" customHeight="1" x14ac:dyDescent="0.2">
      <c r="A109" s="364"/>
      <c r="B109" s="364"/>
      <c r="C109" s="364"/>
      <c r="D109" s="364"/>
      <c r="E109" s="364"/>
      <c r="F109" s="364"/>
      <c r="G109" s="364"/>
      <c r="H109" s="364"/>
      <c r="I109" s="364"/>
      <c r="J109" s="364"/>
      <c r="K109" s="364"/>
      <c r="L109" s="364"/>
      <c r="M109" s="364"/>
      <c r="N109" s="364"/>
      <c r="O109" s="364"/>
      <c r="P109" s="364"/>
      <c r="Q109" s="364"/>
      <c r="R109" s="364"/>
      <c r="S109" s="364"/>
      <c r="T109" s="364"/>
      <c r="U109" s="364"/>
      <c r="V109" s="364"/>
      <c r="W109" s="364"/>
      <c r="X109" s="364"/>
      <c r="Y109" s="364"/>
      <c r="Z109" s="364"/>
      <c r="AA109" s="364"/>
      <c r="AB109" s="364"/>
      <c r="AC109" s="364"/>
      <c r="AD109" s="364"/>
      <c r="AE109" s="364"/>
      <c r="AF109" s="364"/>
      <c r="AG109" s="364"/>
      <c r="AH109" s="364"/>
      <c r="AI109" s="364"/>
      <c r="AJ109" s="364"/>
      <c r="AK109" s="364"/>
      <c r="AL109" s="364"/>
      <c r="AM109" s="364"/>
      <c r="AN109" s="364"/>
      <c r="AO109" s="364"/>
      <c r="AP109" s="364"/>
      <c r="AQ109" s="364"/>
      <c r="AR109" s="364"/>
      <c r="AS109" s="364"/>
      <c r="AT109" s="364"/>
      <c r="AU109" s="364"/>
      <c r="AV109" s="364"/>
      <c r="AW109" s="364"/>
      <c r="AX109" s="884"/>
      <c r="AY109" s="885"/>
      <c r="AZ109" s="885"/>
      <c r="BA109" s="885"/>
      <c r="BB109" s="886"/>
      <c r="BC109" s="891"/>
      <c r="BD109" s="885"/>
      <c r="BE109" s="885"/>
      <c r="BF109" s="885"/>
      <c r="BG109" s="885"/>
      <c r="BH109" s="885"/>
      <c r="BI109" s="886"/>
      <c r="BJ109" s="417"/>
      <c r="BK109" s="418"/>
      <c r="BL109" s="418"/>
      <c r="BM109" s="418"/>
      <c r="BN109" s="418"/>
      <c r="BO109" s="418"/>
      <c r="BP109" s="418"/>
      <c r="BQ109" s="418"/>
      <c r="BR109" s="418"/>
      <c r="BS109" s="419"/>
      <c r="BT109" s="417"/>
      <c r="BU109" s="418"/>
      <c r="BV109" s="418"/>
      <c r="BW109" s="419"/>
      <c r="BX109" s="417" t="s">
        <v>446</v>
      </c>
      <c r="BY109" s="418"/>
      <c r="BZ109" s="418"/>
      <c r="CA109" s="419"/>
      <c r="CB109" s="420">
        <f>CB112+CB118+CB115</f>
        <v>0</v>
      </c>
      <c r="CC109" s="420"/>
      <c r="CD109" s="420"/>
      <c r="CE109" s="420"/>
      <c r="CF109" s="420"/>
      <c r="CG109" s="420"/>
      <c r="CH109" s="420"/>
      <c r="CI109" s="420"/>
      <c r="CJ109" s="420">
        <f t="shared" ref="CJ109" si="34">CJ112+CJ118+CJ115</f>
        <v>0</v>
      </c>
      <c r="CK109" s="420"/>
      <c r="CL109" s="420"/>
      <c r="CM109" s="420"/>
      <c r="CN109" s="420"/>
      <c r="CO109" s="420"/>
      <c r="CP109" s="420"/>
      <c r="CQ109" s="420"/>
      <c r="CR109" s="420">
        <f t="shared" ref="CR109" si="35">CR112+CR118+CR115</f>
        <v>0</v>
      </c>
      <c r="CS109" s="420"/>
      <c r="CT109" s="420"/>
      <c r="CU109" s="420"/>
      <c r="CV109" s="420"/>
      <c r="CW109" s="420"/>
      <c r="CX109" s="420"/>
      <c r="CY109" s="420"/>
      <c r="CZ109" s="573" t="s">
        <v>54</v>
      </c>
      <c r="DA109" s="573"/>
      <c r="DB109" s="573"/>
      <c r="DC109" s="573"/>
      <c r="DD109" s="573"/>
      <c r="DE109" s="573"/>
      <c r="DF109" s="573"/>
      <c r="DG109" s="574"/>
    </row>
    <row r="110" spans="1:112" s="166" customFormat="1" ht="12.95" customHeight="1" x14ac:dyDescent="0.2">
      <c r="A110" s="364"/>
      <c r="B110" s="364"/>
      <c r="C110" s="364"/>
      <c r="D110" s="364"/>
      <c r="E110" s="364"/>
      <c r="F110" s="364"/>
      <c r="G110" s="364"/>
      <c r="H110" s="364"/>
      <c r="I110" s="364"/>
      <c r="J110" s="364"/>
      <c r="K110" s="364"/>
      <c r="L110" s="364"/>
      <c r="M110" s="364"/>
      <c r="N110" s="364"/>
      <c r="O110" s="364"/>
      <c r="P110" s="364"/>
      <c r="Q110" s="364"/>
      <c r="R110" s="364"/>
      <c r="S110" s="364"/>
      <c r="T110" s="364"/>
      <c r="U110" s="364"/>
      <c r="V110" s="364"/>
      <c r="W110" s="364"/>
      <c r="X110" s="364"/>
      <c r="Y110" s="364"/>
      <c r="Z110" s="364"/>
      <c r="AA110" s="364"/>
      <c r="AB110" s="364"/>
      <c r="AC110" s="364"/>
      <c r="AD110" s="364"/>
      <c r="AE110" s="364"/>
      <c r="AF110" s="364"/>
      <c r="AG110" s="364"/>
      <c r="AH110" s="364"/>
      <c r="AI110" s="364"/>
      <c r="AJ110" s="364"/>
      <c r="AK110" s="364"/>
      <c r="AL110" s="364"/>
      <c r="AM110" s="364"/>
      <c r="AN110" s="364"/>
      <c r="AO110" s="364"/>
      <c r="AP110" s="364"/>
      <c r="AQ110" s="364"/>
      <c r="AR110" s="364"/>
      <c r="AS110" s="364"/>
      <c r="AT110" s="364"/>
      <c r="AU110" s="364"/>
      <c r="AV110" s="364"/>
      <c r="AW110" s="364"/>
      <c r="AX110" s="887" t="s">
        <v>81</v>
      </c>
      <c r="AY110" s="888"/>
      <c r="AZ110" s="888"/>
      <c r="BA110" s="888"/>
      <c r="BB110" s="889"/>
      <c r="BC110" s="892" t="s">
        <v>84</v>
      </c>
      <c r="BD110" s="888"/>
      <c r="BE110" s="888"/>
      <c r="BF110" s="888"/>
      <c r="BG110" s="888"/>
      <c r="BH110" s="888"/>
      <c r="BI110" s="889"/>
      <c r="BJ110" s="417"/>
      <c r="BK110" s="418"/>
      <c r="BL110" s="418"/>
      <c r="BM110" s="418"/>
      <c r="BN110" s="418"/>
      <c r="BO110" s="418"/>
      <c r="BP110" s="418"/>
      <c r="BQ110" s="418"/>
      <c r="BR110" s="418"/>
      <c r="BS110" s="419"/>
      <c r="BT110" s="417"/>
      <c r="BU110" s="418"/>
      <c r="BV110" s="418"/>
      <c r="BW110" s="419"/>
      <c r="BX110" s="417" t="s">
        <v>448</v>
      </c>
      <c r="BY110" s="418"/>
      <c r="BZ110" s="418"/>
      <c r="CA110" s="419"/>
      <c r="CB110" s="420">
        <f>CB116+CB113</f>
        <v>871400</v>
      </c>
      <c r="CC110" s="420"/>
      <c r="CD110" s="420"/>
      <c r="CE110" s="420"/>
      <c r="CF110" s="420"/>
      <c r="CG110" s="420"/>
      <c r="CH110" s="420"/>
      <c r="CI110" s="420"/>
      <c r="CJ110" s="420">
        <f t="shared" ref="CJ110" si="36">CJ116+CJ113</f>
        <v>871400</v>
      </c>
      <c r="CK110" s="420"/>
      <c r="CL110" s="420"/>
      <c r="CM110" s="420"/>
      <c r="CN110" s="420"/>
      <c r="CO110" s="420"/>
      <c r="CP110" s="420"/>
      <c r="CQ110" s="420"/>
      <c r="CR110" s="420">
        <f t="shared" ref="CR110" si="37">CR116+CR113</f>
        <v>871400</v>
      </c>
      <c r="CS110" s="420"/>
      <c r="CT110" s="420"/>
      <c r="CU110" s="420"/>
      <c r="CV110" s="420"/>
      <c r="CW110" s="420"/>
      <c r="CX110" s="420"/>
      <c r="CY110" s="420"/>
      <c r="CZ110" s="573" t="s">
        <v>54</v>
      </c>
      <c r="DA110" s="573"/>
      <c r="DB110" s="573"/>
      <c r="DC110" s="573"/>
      <c r="DD110" s="573"/>
      <c r="DE110" s="573"/>
      <c r="DF110" s="573"/>
      <c r="DG110" s="574"/>
    </row>
    <row r="111" spans="1:112" s="166" customFormat="1" ht="12.95" customHeight="1" x14ac:dyDescent="0.2">
      <c r="A111" s="368" t="s">
        <v>468</v>
      </c>
      <c r="B111" s="368"/>
      <c r="C111" s="368"/>
      <c r="D111" s="368"/>
      <c r="E111" s="368"/>
      <c r="F111" s="368"/>
      <c r="G111" s="368"/>
      <c r="H111" s="368"/>
      <c r="I111" s="368"/>
      <c r="J111" s="368"/>
      <c r="K111" s="368"/>
      <c r="L111" s="368"/>
      <c r="M111" s="368"/>
      <c r="N111" s="368"/>
      <c r="O111" s="368"/>
      <c r="P111" s="368"/>
      <c r="Q111" s="368"/>
      <c r="R111" s="368"/>
      <c r="S111" s="368"/>
      <c r="T111" s="368"/>
      <c r="U111" s="368"/>
      <c r="V111" s="368"/>
      <c r="W111" s="368"/>
      <c r="X111" s="368"/>
      <c r="Y111" s="368"/>
      <c r="Z111" s="368"/>
      <c r="AA111" s="368"/>
      <c r="AB111" s="368"/>
      <c r="AC111" s="368"/>
      <c r="AD111" s="368"/>
      <c r="AE111" s="368"/>
      <c r="AF111" s="368"/>
      <c r="AG111" s="368"/>
      <c r="AH111" s="368"/>
      <c r="AI111" s="368"/>
      <c r="AJ111" s="368"/>
      <c r="AK111" s="368"/>
      <c r="AL111" s="368"/>
      <c r="AM111" s="368"/>
      <c r="AN111" s="368"/>
      <c r="AO111" s="368"/>
      <c r="AP111" s="368"/>
      <c r="AQ111" s="368"/>
      <c r="AR111" s="368"/>
      <c r="AS111" s="368"/>
      <c r="AT111" s="368"/>
      <c r="AU111" s="368"/>
      <c r="AV111" s="368"/>
      <c r="AW111" s="369"/>
      <c r="AX111" s="405" t="s">
        <v>464</v>
      </c>
      <c r="AY111" s="406"/>
      <c r="AZ111" s="406"/>
      <c r="BA111" s="406"/>
      <c r="BB111" s="407"/>
      <c r="BC111" s="414" t="s">
        <v>84</v>
      </c>
      <c r="BD111" s="406"/>
      <c r="BE111" s="406"/>
      <c r="BF111" s="406"/>
      <c r="BG111" s="406"/>
      <c r="BH111" s="406"/>
      <c r="BI111" s="407"/>
      <c r="BJ111" s="399"/>
      <c r="BK111" s="400"/>
      <c r="BL111" s="400"/>
      <c r="BM111" s="400"/>
      <c r="BN111" s="400"/>
      <c r="BO111" s="400"/>
      <c r="BP111" s="400"/>
      <c r="BQ111" s="400"/>
      <c r="BR111" s="400"/>
      <c r="BS111" s="401"/>
      <c r="BT111" s="461" t="s">
        <v>461</v>
      </c>
      <c r="BU111" s="462"/>
      <c r="BV111" s="462"/>
      <c r="BW111" s="463"/>
      <c r="BX111" s="461"/>
      <c r="BY111" s="462"/>
      <c r="BZ111" s="462"/>
      <c r="CA111" s="463"/>
      <c r="CB111" s="760"/>
      <c r="CC111" s="760"/>
      <c r="CD111" s="760"/>
      <c r="CE111" s="760"/>
      <c r="CF111" s="760"/>
      <c r="CG111" s="760"/>
      <c r="CH111" s="760"/>
      <c r="CI111" s="760"/>
      <c r="CJ111" s="760"/>
      <c r="CK111" s="760"/>
      <c r="CL111" s="760"/>
      <c r="CM111" s="760"/>
      <c r="CN111" s="760"/>
      <c r="CO111" s="760"/>
      <c r="CP111" s="760"/>
      <c r="CQ111" s="760"/>
      <c r="CR111" s="760"/>
      <c r="CS111" s="760"/>
      <c r="CT111" s="760"/>
      <c r="CU111" s="760"/>
      <c r="CV111" s="760"/>
      <c r="CW111" s="760"/>
      <c r="CX111" s="760"/>
      <c r="CY111" s="760"/>
      <c r="CZ111" s="573" t="s">
        <v>54</v>
      </c>
      <c r="DA111" s="573"/>
      <c r="DB111" s="573"/>
      <c r="DC111" s="573"/>
      <c r="DD111" s="573"/>
      <c r="DE111" s="573"/>
      <c r="DF111" s="573"/>
      <c r="DG111" s="574"/>
    </row>
    <row r="112" spans="1:112" s="166" customFormat="1" ht="12.95" customHeight="1" x14ac:dyDescent="0.2">
      <c r="A112" s="370"/>
      <c r="B112" s="370"/>
      <c r="C112" s="370"/>
      <c r="D112" s="370"/>
      <c r="E112" s="370"/>
      <c r="F112" s="370"/>
      <c r="G112" s="370"/>
      <c r="H112" s="370"/>
      <c r="I112" s="370"/>
      <c r="J112" s="370"/>
      <c r="K112" s="370"/>
      <c r="L112" s="370"/>
      <c r="M112" s="370"/>
      <c r="N112" s="370"/>
      <c r="O112" s="370"/>
      <c r="P112" s="370"/>
      <c r="Q112" s="370"/>
      <c r="R112" s="370"/>
      <c r="S112" s="370"/>
      <c r="T112" s="370"/>
      <c r="U112" s="370"/>
      <c r="V112" s="370"/>
      <c r="W112" s="370"/>
      <c r="X112" s="370"/>
      <c r="Y112" s="370"/>
      <c r="Z112" s="370"/>
      <c r="AA112" s="370"/>
      <c r="AB112" s="370"/>
      <c r="AC112" s="370"/>
      <c r="AD112" s="370"/>
      <c r="AE112" s="370"/>
      <c r="AF112" s="370"/>
      <c r="AG112" s="370"/>
      <c r="AH112" s="370"/>
      <c r="AI112" s="370"/>
      <c r="AJ112" s="370"/>
      <c r="AK112" s="370"/>
      <c r="AL112" s="370"/>
      <c r="AM112" s="370"/>
      <c r="AN112" s="370"/>
      <c r="AO112" s="370"/>
      <c r="AP112" s="370"/>
      <c r="AQ112" s="370"/>
      <c r="AR112" s="370"/>
      <c r="AS112" s="370"/>
      <c r="AT112" s="370"/>
      <c r="AU112" s="370"/>
      <c r="AV112" s="370"/>
      <c r="AW112" s="370"/>
      <c r="AX112" s="408"/>
      <c r="AY112" s="409"/>
      <c r="AZ112" s="409"/>
      <c r="BA112" s="409"/>
      <c r="BB112" s="410"/>
      <c r="BC112" s="415"/>
      <c r="BD112" s="409"/>
      <c r="BE112" s="409"/>
      <c r="BF112" s="409"/>
      <c r="BG112" s="409"/>
      <c r="BH112" s="409"/>
      <c r="BI112" s="410"/>
      <c r="BJ112" s="399"/>
      <c r="BK112" s="400"/>
      <c r="BL112" s="400"/>
      <c r="BM112" s="400"/>
      <c r="BN112" s="400"/>
      <c r="BO112" s="400"/>
      <c r="BP112" s="400"/>
      <c r="BQ112" s="400"/>
      <c r="BR112" s="400"/>
      <c r="BS112" s="401"/>
      <c r="BT112" s="399" t="s">
        <v>461</v>
      </c>
      <c r="BU112" s="400"/>
      <c r="BV112" s="400"/>
      <c r="BW112" s="401"/>
      <c r="BX112" s="399" t="s">
        <v>446</v>
      </c>
      <c r="BY112" s="400"/>
      <c r="BZ112" s="400"/>
      <c r="CA112" s="401"/>
      <c r="CB112" s="572">
        <f>'112 '!L22</f>
        <v>0</v>
      </c>
      <c r="CC112" s="572"/>
      <c r="CD112" s="572"/>
      <c r="CE112" s="572"/>
      <c r="CF112" s="572"/>
      <c r="CG112" s="572"/>
      <c r="CH112" s="572"/>
      <c r="CI112" s="572"/>
      <c r="CJ112" s="572">
        <f>'112 '!M22</f>
        <v>0</v>
      </c>
      <c r="CK112" s="572"/>
      <c r="CL112" s="572"/>
      <c r="CM112" s="572"/>
      <c r="CN112" s="572"/>
      <c r="CO112" s="572"/>
      <c r="CP112" s="572"/>
      <c r="CQ112" s="572"/>
      <c r="CR112" s="572">
        <f>'112 '!N22</f>
        <v>0</v>
      </c>
      <c r="CS112" s="572"/>
      <c r="CT112" s="572"/>
      <c r="CU112" s="572"/>
      <c r="CV112" s="572"/>
      <c r="CW112" s="572"/>
      <c r="CX112" s="572"/>
      <c r="CY112" s="572"/>
      <c r="CZ112" s="573" t="s">
        <v>54</v>
      </c>
      <c r="DA112" s="573"/>
      <c r="DB112" s="573"/>
      <c r="DC112" s="573"/>
      <c r="DD112" s="573"/>
      <c r="DE112" s="573"/>
      <c r="DF112" s="573"/>
      <c r="DG112" s="574"/>
      <c r="DH112" s="166" t="s">
        <v>1014</v>
      </c>
    </row>
    <row r="113" spans="1:112" s="166" customFormat="1" ht="12.95" customHeight="1" x14ac:dyDescent="0.2">
      <c r="A113" s="370"/>
      <c r="B113" s="370"/>
      <c r="C113" s="370"/>
      <c r="D113" s="370"/>
      <c r="E113" s="370"/>
      <c r="F113" s="370"/>
      <c r="G113" s="370"/>
      <c r="H113" s="370"/>
      <c r="I113" s="370"/>
      <c r="J113" s="370"/>
      <c r="K113" s="370"/>
      <c r="L113" s="370"/>
      <c r="M113" s="370"/>
      <c r="N113" s="370"/>
      <c r="O113" s="370"/>
      <c r="P113" s="370"/>
      <c r="Q113" s="370"/>
      <c r="R113" s="370"/>
      <c r="S113" s="370"/>
      <c r="T113" s="370"/>
      <c r="U113" s="370"/>
      <c r="V113" s="370"/>
      <c r="W113" s="370"/>
      <c r="X113" s="370"/>
      <c r="Y113" s="370"/>
      <c r="Z113" s="370"/>
      <c r="AA113" s="370"/>
      <c r="AB113" s="370"/>
      <c r="AC113" s="370"/>
      <c r="AD113" s="370"/>
      <c r="AE113" s="370"/>
      <c r="AF113" s="370"/>
      <c r="AG113" s="370"/>
      <c r="AH113" s="370"/>
      <c r="AI113" s="370"/>
      <c r="AJ113" s="370"/>
      <c r="AK113" s="370"/>
      <c r="AL113" s="370"/>
      <c r="AM113" s="370"/>
      <c r="AN113" s="370"/>
      <c r="AO113" s="370"/>
      <c r="AP113" s="370"/>
      <c r="AQ113" s="370"/>
      <c r="AR113" s="370"/>
      <c r="AS113" s="370"/>
      <c r="AT113" s="370"/>
      <c r="AU113" s="370"/>
      <c r="AV113" s="370"/>
      <c r="AW113" s="370"/>
      <c r="AX113" s="411"/>
      <c r="AY113" s="412"/>
      <c r="AZ113" s="412"/>
      <c r="BA113" s="412"/>
      <c r="BB113" s="413"/>
      <c r="BC113" s="416"/>
      <c r="BD113" s="412"/>
      <c r="BE113" s="412"/>
      <c r="BF113" s="412"/>
      <c r="BG113" s="412"/>
      <c r="BH113" s="412"/>
      <c r="BI113" s="413"/>
      <c r="BJ113" s="399"/>
      <c r="BK113" s="400"/>
      <c r="BL113" s="400"/>
      <c r="BM113" s="400"/>
      <c r="BN113" s="400"/>
      <c r="BO113" s="400"/>
      <c r="BP113" s="400"/>
      <c r="BQ113" s="400"/>
      <c r="BR113" s="400"/>
      <c r="BS113" s="401"/>
      <c r="BT113" s="399" t="s">
        <v>461</v>
      </c>
      <c r="BU113" s="400"/>
      <c r="BV113" s="400"/>
      <c r="BW113" s="401"/>
      <c r="BX113" s="399" t="s">
        <v>448</v>
      </c>
      <c r="BY113" s="400"/>
      <c r="BZ113" s="400"/>
      <c r="CA113" s="401"/>
      <c r="CB113" s="572"/>
      <c r="CC113" s="572"/>
      <c r="CD113" s="572"/>
      <c r="CE113" s="572"/>
      <c r="CF113" s="572"/>
      <c r="CG113" s="572"/>
      <c r="CH113" s="572"/>
      <c r="CI113" s="572"/>
      <c r="CJ113" s="572"/>
      <c r="CK113" s="572"/>
      <c r="CL113" s="572"/>
      <c r="CM113" s="572"/>
      <c r="CN113" s="572"/>
      <c r="CO113" s="572"/>
      <c r="CP113" s="572"/>
      <c r="CQ113" s="572"/>
      <c r="CR113" s="572"/>
      <c r="CS113" s="572"/>
      <c r="CT113" s="572"/>
      <c r="CU113" s="572"/>
      <c r="CV113" s="572"/>
      <c r="CW113" s="572"/>
      <c r="CX113" s="572"/>
      <c r="CY113" s="572"/>
      <c r="CZ113" s="573" t="s">
        <v>54</v>
      </c>
      <c r="DA113" s="573"/>
      <c r="DB113" s="573"/>
      <c r="DC113" s="573"/>
      <c r="DD113" s="573"/>
      <c r="DE113" s="573"/>
      <c r="DF113" s="573"/>
      <c r="DG113" s="574"/>
    </row>
    <row r="114" spans="1:112" s="166" customFormat="1" ht="12.95" customHeight="1" x14ac:dyDescent="0.2">
      <c r="A114" s="368" t="s">
        <v>467</v>
      </c>
      <c r="B114" s="368"/>
      <c r="C114" s="368"/>
      <c r="D114" s="368"/>
      <c r="E114" s="368"/>
      <c r="F114" s="368"/>
      <c r="G114" s="368"/>
      <c r="H114" s="368"/>
      <c r="I114" s="368"/>
      <c r="J114" s="368"/>
      <c r="K114" s="368"/>
      <c r="L114" s="368"/>
      <c r="M114" s="368"/>
      <c r="N114" s="368"/>
      <c r="O114" s="368"/>
      <c r="P114" s="368"/>
      <c r="Q114" s="368"/>
      <c r="R114" s="368"/>
      <c r="S114" s="368"/>
      <c r="T114" s="368"/>
      <c r="U114" s="368"/>
      <c r="V114" s="368"/>
      <c r="W114" s="368"/>
      <c r="X114" s="368"/>
      <c r="Y114" s="368"/>
      <c r="Z114" s="368"/>
      <c r="AA114" s="368"/>
      <c r="AB114" s="368"/>
      <c r="AC114" s="368"/>
      <c r="AD114" s="368"/>
      <c r="AE114" s="368"/>
      <c r="AF114" s="368"/>
      <c r="AG114" s="368"/>
      <c r="AH114" s="368"/>
      <c r="AI114" s="368"/>
      <c r="AJ114" s="368"/>
      <c r="AK114" s="368"/>
      <c r="AL114" s="368"/>
      <c r="AM114" s="368"/>
      <c r="AN114" s="368"/>
      <c r="AO114" s="368"/>
      <c r="AP114" s="368"/>
      <c r="AQ114" s="368"/>
      <c r="AR114" s="368"/>
      <c r="AS114" s="368"/>
      <c r="AT114" s="368"/>
      <c r="AU114" s="368"/>
      <c r="AV114" s="368"/>
      <c r="AW114" s="369"/>
      <c r="AX114" s="405" t="s">
        <v>465</v>
      </c>
      <c r="AY114" s="406"/>
      <c r="AZ114" s="406"/>
      <c r="BA114" s="406"/>
      <c r="BB114" s="407"/>
      <c r="BC114" s="414" t="s">
        <v>84</v>
      </c>
      <c r="BD114" s="406"/>
      <c r="BE114" s="406"/>
      <c r="BF114" s="406"/>
      <c r="BG114" s="406"/>
      <c r="BH114" s="406"/>
      <c r="BI114" s="407"/>
      <c r="BJ114" s="399"/>
      <c r="BK114" s="400"/>
      <c r="BL114" s="400"/>
      <c r="BM114" s="400"/>
      <c r="BN114" s="400"/>
      <c r="BO114" s="400"/>
      <c r="BP114" s="400"/>
      <c r="BQ114" s="400"/>
      <c r="BR114" s="400"/>
      <c r="BS114" s="401"/>
      <c r="BT114" s="461" t="s">
        <v>460</v>
      </c>
      <c r="BU114" s="462"/>
      <c r="BV114" s="462"/>
      <c r="BW114" s="463"/>
      <c r="BX114" s="461"/>
      <c r="BY114" s="462"/>
      <c r="BZ114" s="462"/>
      <c r="CA114" s="463"/>
      <c r="CB114" s="760">
        <f>CB116+CB115</f>
        <v>871400</v>
      </c>
      <c r="CC114" s="760"/>
      <c r="CD114" s="760"/>
      <c r="CE114" s="760"/>
      <c r="CF114" s="760"/>
      <c r="CG114" s="760"/>
      <c r="CH114" s="760"/>
      <c r="CI114" s="760"/>
      <c r="CJ114" s="760">
        <f t="shared" ref="CJ114" si="38">CJ116+CJ115</f>
        <v>871400</v>
      </c>
      <c r="CK114" s="760"/>
      <c r="CL114" s="760"/>
      <c r="CM114" s="760"/>
      <c r="CN114" s="760"/>
      <c r="CO114" s="760"/>
      <c r="CP114" s="760"/>
      <c r="CQ114" s="760"/>
      <c r="CR114" s="760">
        <f t="shared" ref="CR114" si="39">CR116+CR115</f>
        <v>871400</v>
      </c>
      <c r="CS114" s="760"/>
      <c r="CT114" s="760"/>
      <c r="CU114" s="760"/>
      <c r="CV114" s="760"/>
      <c r="CW114" s="760"/>
      <c r="CX114" s="760"/>
      <c r="CY114" s="760"/>
      <c r="CZ114" s="573" t="s">
        <v>54</v>
      </c>
      <c r="DA114" s="573"/>
      <c r="DB114" s="573"/>
      <c r="DC114" s="573"/>
      <c r="DD114" s="573"/>
      <c r="DE114" s="573"/>
      <c r="DF114" s="573"/>
      <c r="DG114" s="574"/>
    </row>
    <row r="115" spans="1:112" s="166" customFormat="1" ht="12.95" customHeight="1" x14ac:dyDescent="0.2">
      <c r="A115" s="370"/>
      <c r="B115" s="370"/>
      <c r="C115" s="370"/>
      <c r="D115" s="370"/>
      <c r="E115" s="370"/>
      <c r="F115" s="370"/>
      <c r="G115" s="370"/>
      <c r="H115" s="370"/>
      <c r="I115" s="370"/>
      <c r="J115" s="370"/>
      <c r="K115" s="370"/>
      <c r="L115" s="370"/>
      <c r="M115" s="370"/>
      <c r="N115" s="370"/>
      <c r="O115" s="370"/>
      <c r="P115" s="370"/>
      <c r="Q115" s="370"/>
      <c r="R115" s="370"/>
      <c r="S115" s="370"/>
      <c r="T115" s="370"/>
      <c r="U115" s="370"/>
      <c r="V115" s="370"/>
      <c r="W115" s="370"/>
      <c r="X115" s="370"/>
      <c r="Y115" s="370"/>
      <c r="Z115" s="370"/>
      <c r="AA115" s="370"/>
      <c r="AB115" s="370"/>
      <c r="AC115" s="370"/>
      <c r="AD115" s="370"/>
      <c r="AE115" s="370"/>
      <c r="AF115" s="370"/>
      <c r="AG115" s="370"/>
      <c r="AH115" s="370"/>
      <c r="AI115" s="370"/>
      <c r="AJ115" s="370"/>
      <c r="AK115" s="370"/>
      <c r="AL115" s="370"/>
      <c r="AM115" s="370"/>
      <c r="AN115" s="370"/>
      <c r="AO115" s="370"/>
      <c r="AP115" s="370"/>
      <c r="AQ115" s="370"/>
      <c r="AR115" s="370"/>
      <c r="AS115" s="370"/>
      <c r="AT115" s="370"/>
      <c r="AU115" s="370"/>
      <c r="AV115" s="370"/>
      <c r="AW115" s="370"/>
      <c r="AX115" s="408"/>
      <c r="AY115" s="409"/>
      <c r="AZ115" s="409"/>
      <c r="BA115" s="409"/>
      <c r="BB115" s="410"/>
      <c r="BC115" s="415"/>
      <c r="BD115" s="409"/>
      <c r="BE115" s="409"/>
      <c r="BF115" s="409"/>
      <c r="BG115" s="409"/>
      <c r="BH115" s="409"/>
      <c r="BI115" s="410"/>
      <c r="BJ115" s="399"/>
      <c r="BK115" s="400"/>
      <c r="BL115" s="400"/>
      <c r="BM115" s="400"/>
      <c r="BN115" s="400"/>
      <c r="BO115" s="400"/>
      <c r="BP115" s="400"/>
      <c r="BQ115" s="400"/>
      <c r="BR115" s="400"/>
      <c r="BS115" s="401"/>
      <c r="BT115" s="399" t="s">
        <v>460</v>
      </c>
      <c r="BU115" s="400"/>
      <c r="BV115" s="400"/>
      <c r="BW115" s="401"/>
      <c r="BX115" s="399" t="s">
        <v>446</v>
      </c>
      <c r="BY115" s="400"/>
      <c r="BZ115" s="400"/>
      <c r="CA115" s="401"/>
      <c r="CB115" s="572">
        <f>'112 '!F116</f>
        <v>0</v>
      </c>
      <c r="CC115" s="572"/>
      <c r="CD115" s="572"/>
      <c r="CE115" s="572"/>
      <c r="CF115" s="572"/>
      <c r="CG115" s="572"/>
      <c r="CH115" s="572"/>
      <c r="CI115" s="572"/>
      <c r="CJ115" s="572">
        <f>'112 '!J116</f>
        <v>0</v>
      </c>
      <c r="CK115" s="572"/>
      <c r="CL115" s="572"/>
      <c r="CM115" s="572"/>
      <c r="CN115" s="572"/>
      <c r="CO115" s="572"/>
      <c r="CP115" s="572"/>
      <c r="CQ115" s="572"/>
      <c r="CR115" s="572">
        <f>'112 '!N116</f>
        <v>0</v>
      </c>
      <c r="CS115" s="572"/>
      <c r="CT115" s="572"/>
      <c r="CU115" s="572"/>
      <c r="CV115" s="572"/>
      <c r="CW115" s="572"/>
      <c r="CX115" s="572"/>
      <c r="CY115" s="572"/>
      <c r="CZ115" s="573" t="s">
        <v>54</v>
      </c>
      <c r="DA115" s="573"/>
      <c r="DB115" s="573"/>
      <c r="DC115" s="573"/>
      <c r="DD115" s="573"/>
      <c r="DE115" s="573"/>
      <c r="DF115" s="573"/>
      <c r="DG115" s="574"/>
      <c r="DH115" s="166" t="s">
        <v>1015</v>
      </c>
    </row>
    <row r="116" spans="1:112" s="166" customFormat="1" ht="12.95" customHeight="1" x14ac:dyDescent="0.2">
      <c r="A116" s="370"/>
      <c r="B116" s="370"/>
      <c r="C116" s="370"/>
      <c r="D116" s="370"/>
      <c r="E116" s="370"/>
      <c r="F116" s="370"/>
      <c r="G116" s="370"/>
      <c r="H116" s="370"/>
      <c r="I116" s="370"/>
      <c r="J116" s="370"/>
      <c r="K116" s="370"/>
      <c r="L116" s="370"/>
      <c r="M116" s="370"/>
      <c r="N116" s="370"/>
      <c r="O116" s="370"/>
      <c r="P116" s="370"/>
      <c r="Q116" s="370"/>
      <c r="R116" s="370"/>
      <c r="S116" s="370"/>
      <c r="T116" s="370"/>
      <c r="U116" s="370"/>
      <c r="V116" s="370"/>
      <c r="W116" s="370"/>
      <c r="X116" s="370"/>
      <c r="Y116" s="370"/>
      <c r="Z116" s="370"/>
      <c r="AA116" s="370"/>
      <c r="AB116" s="370"/>
      <c r="AC116" s="370"/>
      <c r="AD116" s="370"/>
      <c r="AE116" s="370"/>
      <c r="AF116" s="370"/>
      <c r="AG116" s="370"/>
      <c r="AH116" s="370"/>
      <c r="AI116" s="370"/>
      <c r="AJ116" s="370"/>
      <c r="AK116" s="370"/>
      <c r="AL116" s="370"/>
      <c r="AM116" s="370"/>
      <c r="AN116" s="370"/>
      <c r="AO116" s="370"/>
      <c r="AP116" s="370"/>
      <c r="AQ116" s="370"/>
      <c r="AR116" s="370"/>
      <c r="AS116" s="370"/>
      <c r="AT116" s="370"/>
      <c r="AU116" s="370"/>
      <c r="AV116" s="370"/>
      <c r="AW116" s="370"/>
      <c r="AX116" s="411"/>
      <c r="AY116" s="412"/>
      <c r="AZ116" s="412"/>
      <c r="BA116" s="412"/>
      <c r="BB116" s="413"/>
      <c r="BC116" s="416"/>
      <c r="BD116" s="412"/>
      <c r="BE116" s="412"/>
      <c r="BF116" s="412"/>
      <c r="BG116" s="412"/>
      <c r="BH116" s="412"/>
      <c r="BI116" s="413"/>
      <c r="BJ116" s="399" t="s">
        <v>452</v>
      </c>
      <c r="BK116" s="400"/>
      <c r="BL116" s="400"/>
      <c r="BM116" s="400"/>
      <c r="BN116" s="400"/>
      <c r="BO116" s="400"/>
      <c r="BP116" s="400"/>
      <c r="BQ116" s="400"/>
      <c r="BR116" s="400"/>
      <c r="BS116" s="401"/>
      <c r="BT116" s="399" t="s">
        <v>460</v>
      </c>
      <c r="BU116" s="400"/>
      <c r="BV116" s="400"/>
      <c r="BW116" s="401"/>
      <c r="BX116" s="399" t="s">
        <v>448</v>
      </c>
      <c r="BY116" s="400"/>
      <c r="BZ116" s="400"/>
      <c r="CA116" s="401"/>
      <c r="CB116" s="572">
        <f>'112 '!N106</f>
        <v>871400</v>
      </c>
      <c r="CC116" s="572"/>
      <c r="CD116" s="572"/>
      <c r="CE116" s="572"/>
      <c r="CF116" s="572"/>
      <c r="CG116" s="572"/>
      <c r="CH116" s="572"/>
      <c r="CI116" s="572"/>
      <c r="CJ116" s="572">
        <f>'112 '!N107</f>
        <v>871400</v>
      </c>
      <c r="CK116" s="572"/>
      <c r="CL116" s="572"/>
      <c r="CM116" s="572"/>
      <c r="CN116" s="572"/>
      <c r="CO116" s="572"/>
      <c r="CP116" s="572"/>
      <c r="CQ116" s="572"/>
      <c r="CR116" s="572">
        <f>'112 '!N108</f>
        <v>871400</v>
      </c>
      <c r="CS116" s="572"/>
      <c r="CT116" s="572"/>
      <c r="CU116" s="572"/>
      <c r="CV116" s="572"/>
      <c r="CW116" s="572"/>
      <c r="CX116" s="572"/>
      <c r="CY116" s="572"/>
      <c r="CZ116" s="573" t="s">
        <v>54</v>
      </c>
      <c r="DA116" s="573"/>
      <c r="DB116" s="573"/>
      <c r="DC116" s="573"/>
      <c r="DD116" s="573"/>
      <c r="DE116" s="573"/>
      <c r="DF116" s="573"/>
      <c r="DG116" s="574"/>
      <c r="DH116" s="166" t="s">
        <v>1016</v>
      </c>
    </row>
    <row r="117" spans="1:112" s="166" customFormat="1" ht="12.95" customHeight="1" x14ac:dyDescent="0.2">
      <c r="A117" s="368" t="s">
        <v>469</v>
      </c>
      <c r="B117" s="368"/>
      <c r="C117" s="368"/>
      <c r="D117" s="368"/>
      <c r="E117" s="368"/>
      <c r="F117" s="368"/>
      <c r="G117" s="368"/>
      <c r="H117" s="368"/>
      <c r="I117" s="368"/>
      <c r="J117" s="368"/>
      <c r="K117" s="368"/>
      <c r="L117" s="368"/>
      <c r="M117" s="368"/>
      <c r="N117" s="368"/>
      <c r="O117" s="368"/>
      <c r="P117" s="368"/>
      <c r="Q117" s="368"/>
      <c r="R117" s="368"/>
      <c r="S117" s="368"/>
      <c r="T117" s="368"/>
      <c r="U117" s="368"/>
      <c r="V117" s="368"/>
      <c r="W117" s="368"/>
      <c r="X117" s="368"/>
      <c r="Y117" s="368"/>
      <c r="Z117" s="368"/>
      <c r="AA117" s="368"/>
      <c r="AB117" s="368"/>
      <c r="AC117" s="368"/>
      <c r="AD117" s="368"/>
      <c r="AE117" s="368"/>
      <c r="AF117" s="368"/>
      <c r="AG117" s="368"/>
      <c r="AH117" s="368"/>
      <c r="AI117" s="368"/>
      <c r="AJ117" s="368"/>
      <c r="AK117" s="368"/>
      <c r="AL117" s="368"/>
      <c r="AM117" s="368"/>
      <c r="AN117" s="368"/>
      <c r="AO117" s="368"/>
      <c r="AP117" s="368"/>
      <c r="AQ117" s="368"/>
      <c r="AR117" s="368"/>
      <c r="AS117" s="368"/>
      <c r="AT117" s="368"/>
      <c r="AU117" s="368"/>
      <c r="AV117" s="368"/>
      <c r="AW117" s="369"/>
      <c r="AX117" s="405" t="s">
        <v>466</v>
      </c>
      <c r="AY117" s="406"/>
      <c r="AZ117" s="406"/>
      <c r="BA117" s="406"/>
      <c r="BB117" s="407"/>
      <c r="BC117" s="414" t="s">
        <v>84</v>
      </c>
      <c r="BD117" s="406"/>
      <c r="BE117" s="406"/>
      <c r="BF117" s="406"/>
      <c r="BG117" s="406"/>
      <c r="BH117" s="406"/>
      <c r="BI117" s="407"/>
      <c r="BJ117" s="399"/>
      <c r="BK117" s="400"/>
      <c r="BL117" s="400"/>
      <c r="BM117" s="400"/>
      <c r="BN117" s="400"/>
      <c r="BO117" s="400"/>
      <c r="BP117" s="400"/>
      <c r="BQ117" s="400"/>
      <c r="BR117" s="400"/>
      <c r="BS117" s="401"/>
      <c r="BT117" s="461" t="s">
        <v>354</v>
      </c>
      <c r="BU117" s="462"/>
      <c r="BV117" s="462"/>
      <c r="BW117" s="463"/>
      <c r="BX117" s="461"/>
      <c r="BY117" s="462"/>
      <c r="BZ117" s="462"/>
      <c r="CA117" s="463"/>
      <c r="CB117" s="760">
        <f>CB118</f>
        <v>0</v>
      </c>
      <c r="CC117" s="760"/>
      <c r="CD117" s="760"/>
      <c r="CE117" s="760"/>
      <c r="CF117" s="760"/>
      <c r="CG117" s="760"/>
      <c r="CH117" s="760"/>
      <c r="CI117" s="760"/>
      <c r="CJ117" s="760">
        <f t="shared" ref="CJ117" si="40">CJ118</f>
        <v>0</v>
      </c>
      <c r="CK117" s="760"/>
      <c r="CL117" s="760"/>
      <c r="CM117" s="760"/>
      <c r="CN117" s="760"/>
      <c r="CO117" s="760"/>
      <c r="CP117" s="760"/>
      <c r="CQ117" s="760"/>
      <c r="CR117" s="760">
        <f t="shared" ref="CR117" si="41">CR118</f>
        <v>0</v>
      </c>
      <c r="CS117" s="760"/>
      <c r="CT117" s="760"/>
      <c r="CU117" s="760"/>
      <c r="CV117" s="760"/>
      <c r="CW117" s="760"/>
      <c r="CX117" s="760"/>
      <c r="CY117" s="760"/>
      <c r="CZ117" s="573" t="s">
        <v>54</v>
      </c>
      <c r="DA117" s="573"/>
      <c r="DB117" s="573"/>
      <c r="DC117" s="573"/>
      <c r="DD117" s="573"/>
      <c r="DE117" s="573"/>
      <c r="DF117" s="573"/>
      <c r="DG117" s="574"/>
    </row>
    <row r="118" spans="1:112" s="166" customFormat="1" ht="12.95" customHeight="1" x14ac:dyDescent="0.2">
      <c r="A118" s="370"/>
      <c r="B118" s="370"/>
      <c r="C118" s="370"/>
      <c r="D118" s="370"/>
      <c r="E118" s="370"/>
      <c r="F118" s="370"/>
      <c r="G118" s="370"/>
      <c r="H118" s="370"/>
      <c r="I118" s="370"/>
      <c r="J118" s="370"/>
      <c r="K118" s="370"/>
      <c r="L118" s="370"/>
      <c r="M118" s="370"/>
      <c r="N118" s="370"/>
      <c r="O118" s="370"/>
      <c r="P118" s="370"/>
      <c r="Q118" s="370"/>
      <c r="R118" s="370"/>
      <c r="S118" s="370"/>
      <c r="T118" s="370"/>
      <c r="U118" s="370"/>
      <c r="V118" s="370"/>
      <c r="W118" s="370"/>
      <c r="X118" s="370"/>
      <c r="Y118" s="370"/>
      <c r="Z118" s="370"/>
      <c r="AA118" s="370"/>
      <c r="AB118" s="370"/>
      <c r="AC118" s="370"/>
      <c r="AD118" s="370"/>
      <c r="AE118" s="370"/>
      <c r="AF118" s="370"/>
      <c r="AG118" s="370"/>
      <c r="AH118" s="370"/>
      <c r="AI118" s="370"/>
      <c r="AJ118" s="370"/>
      <c r="AK118" s="370"/>
      <c r="AL118" s="370"/>
      <c r="AM118" s="370"/>
      <c r="AN118" s="370"/>
      <c r="AO118" s="370"/>
      <c r="AP118" s="370"/>
      <c r="AQ118" s="370"/>
      <c r="AR118" s="370"/>
      <c r="AS118" s="370"/>
      <c r="AT118" s="370"/>
      <c r="AU118" s="370"/>
      <c r="AV118" s="370"/>
      <c r="AW118" s="370"/>
      <c r="AX118" s="411"/>
      <c r="AY118" s="412"/>
      <c r="AZ118" s="412"/>
      <c r="BA118" s="412"/>
      <c r="BB118" s="413"/>
      <c r="BC118" s="416"/>
      <c r="BD118" s="412"/>
      <c r="BE118" s="412"/>
      <c r="BF118" s="412"/>
      <c r="BG118" s="412"/>
      <c r="BH118" s="412"/>
      <c r="BI118" s="413"/>
      <c r="BJ118" s="399"/>
      <c r="BK118" s="400"/>
      <c r="BL118" s="400"/>
      <c r="BM118" s="400"/>
      <c r="BN118" s="400"/>
      <c r="BO118" s="400"/>
      <c r="BP118" s="400"/>
      <c r="BQ118" s="400"/>
      <c r="BR118" s="400"/>
      <c r="BS118" s="401"/>
      <c r="BT118" s="399" t="s">
        <v>354</v>
      </c>
      <c r="BU118" s="400"/>
      <c r="BV118" s="400"/>
      <c r="BW118" s="401"/>
      <c r="BX118" s="399" t="s">
        <v>446</v>
      </c>
      <c r="BY118" s="400"/>
      <c r="BZ118" s="400"/>
      <c r="CA118" s="401"/>
      <c r="CB118" s="572">
        <f>'112 '!L20+'112 '!L21</f>
        <v>0</v>
      </c>
      <c r="CC118" s="572"/>
      <c r="CD118" s="572"/>
      <c r="CE118" s="572"/>
      <c r="CF118" s="572"/>
      <c r="CG118" s="572"/>
      <c r="CH118" s="572"/>
      <c r="CI118" s="572"/>
      <c r="CJ118" s="572">
        <f>'112 '!M21+'112 '!M20</f>
        <v>0</v>
      </c>
      <c r="CK118" s="572"/>
      <c r="CL118" s="572"/>
      <c r="CM118" s="572"/>
      <c r="CN118" s="572"/>
      <c r="CO118" s="572"/>
      <c r="CP118" s="572"/>
      <c r="CQ118" s="572"/>
      <c r="CR118" s="572">
        <f>'112 '!N20+'112 '!N21</f>
        <v>0</v>
      </c>
      <c r="CS118" s="572"/>
      <c r="CT118" s="572"/>
      <c r="CU118" s="572"/>
      <c r="CV118" s="572"/>
      <c r="CW118" s="572"/>
      <c r="CX118" s="572"/>
      <c r="CY118" s="572"/>
      <c r="CZ118" s="573" t="s">
        <v>54</v>
      </c>
      <c r="DA118" s="573"/>
      <c r="DB118" s="573"/>
      <c r="DC118" s="573"/>
      <c r="DD118" s="573"/>
      <c r="DE118" s="573"/>
      <c r="DF118" s="573"/>
      <c r="DG118" s="574"/>
      <c r="DH118" s="166" t="s">
        <v>1017</v>
      </c>
    </row>
    <row r="119" spans="1:112" s="166" customFormat="1" x14ac:dyDescent="0.2">
      <c r="A119" s="368" t="s">
        <v>175</v>
      </c>
      <c r="B119" s="368"/>
      <c r="C119" s="368"/>
      <c r="D119" s="368"/>
      <c r="E119" s="368"/>
      <c r="F119" s="368"/>
      <c r="G119" s="368"/>
      <c r="H119" s="368"/>
      <c r="I119" s="368"/>
      <c r="J119" s="368"/>
      <c r="K119" s="368"/>
      <c r="L119" s="368"/>
      <c r="M119" s="368"/>
      <c r="N119" s="368"/>
      <c r="O119" s="368"/>
      <c r="P119" s="368"/>
      <c r="Q119" s="368"/>
      <c r="R119" s="368"/>
      <c r="S119" s="368"/>
      <c r="T119" s="368"/>
      <c r="U119" s="368"/>
      <c r="V119" s="368"/>
      <c r="W119" s="368"/>
      <c r="X119" s="368"/>
      <c r="Y119" s="368"/>
      <c r="Z119" s="368"/>
      <c r="AA119" s="368"/>
      <c r="AB119" s="368"/>
      <c r="AC119" s="368"/>
      <c r="AD119" s="368"/>
      <c r="AE119" s="368"/>
      <c r="AF119" s="368"/>
      <c r="AG119" s="368"/>
      <c r="AH119" s="368"/>
      <c r="AI119" s="368"/>
      <c r="AJ119" s="368"/>
      <c r="AK119" s="368"/>
      <c r="AL119" s="368"/>
      <c r="AM119" s="368"/>
      <c r="AN119" s="368"/>
      <c r="AO119" s="368"/>
      <c r="AP119" s="368"/>
      <c r="AQ119" s="368"/>
      <c r="AR119" s="368"/>
      <c r="AS119" s="368"/>
      <c r="AT119" s="368"/>
      <c r="AU119" s="368"/>
      <c r="AV119" s="368"/>
      <c r="AW119" s="368"/>
      <c r="AX119" s="405" t="s">
        <v>82</v>
      </c>
      <c r="AY119" s="406"/>
      <c r="AZ119" s="406"/>
      <c r="BA119" s="406"/>
      <c r="BB119" s="407"/>
      <c r="BC119" s="414" t="s">
        <v>85</v>
      </c>
      <c r="BD119" s="406"/>
      <c r="BE119" s="406"/>
      <c r="BF119" s="406"/>
      <c r="BG119" s="406"/>
      <c r="BH119" s="406"/>
      <c r="BI119" s="407"/>
      <c r="BJ119" s="430"/>
      <c r="BK119" s="431"/>
      <c r="BL119" s="431"/>
      <c r="BM119" s="431"/>
      <c r="BN119" s="431"/>
      <c r="BO119" s="431"/>
      <c r="BP119" s="431"/>
      <c r="BQ119" s="431"/>
      <c r="BR119" s="431"/>
      <c r="BS119" s="432"/>
      <c r="BT119" s="430"/>
      <c r="BU119" s="431"/>
      <c r="BV119" s="431"/>
      <c r="BW119" s="432"/>
      <c r="BX119" s="430"/>
      <c r="BY119" s="431"/>
      <c r="BZ119" s="431"/>
      <c r="CA119" s="432"/>
      <c r="CB119" s="389"/>
      <c r="CC119" s="390"/>
      <c r="CD119" s="390"/>
      <c r="CE119" s="390"/>
      <c r="CF119" s="390"/>
      <c r="CG119" s="390"/>
      <c r="CH119" s="390"/>
      <c r="CI119" s="391"/>
      <c r="CJ119" s="389"/>
      <c r="CK119" s="390"/>
      <c r="CL119" s="390"/>
      <c r="CM119" s="390"/>
      <c r="CN119" s="390"/>
      <c r="CO119" s="390"/>
      <c r="CP119" s="390"/>
      <c r="CQ119" s="391"/>
      <c r="CR119" s="389"/>
      <c r="CS119" s="390"/>
      <c r="CT119" s="390"/>
      <c r="CU119" s="390"/>
      <c r="CV119" s="390"/>
      <c r="CW119" s="390"/>
      <c r="CX119" s="390"/>
      <c r="CY119" s="391"/>
      <c r="CZ119" s="690" t="s">
        <v>54</v>
      </c>
      <c r="DA119" s="691"/>
      <c r="DB119" s="691"/>
      <c r="DC119" s="691"/>
      <c r="DD119" s="691"/>
      <c r="DE119" s="691"/>
      <c r="DF119" s="691"/>
      <c r="DG119" s="692"/>
    </row>
    <row r="120" spans="1:112" s="166" customFormat="1" x14ac:dyDescent="0.2">
      <c r="A120" s="370" t="s">
        <v>176</v>
      </c>
      <c r="B120" s="370"/>
      <c r="C120" s="370"/>
      <c r="D120" s="370"/>
      <c r="E120" s="370"/>
      <c r="F120" s="370"/>
      <c r="G120" s="370"/>
      <c r="H120" s="370"/>
      <c r="I120" s="370"/>
      <c r="J120" s="370"/>
      <c r="K120" s="370"/>
      <c r="L120" s="370"/>
      <c r="M120" s="370"/>
      <c r="N120" s="370"/>
      <c r="O120" s="370"/>
      <c r="P120" s="370"/>
      <c r="Q120" s="370"/>
      <c r="R120" s="370"/>
      <c r="S120" s="370"/>
      <c r="T120" s="370"/>
      <c r="U120" s="370"/>
      <c r="V120" s="370"/>
      <c r="W120" s="370"/>
      <c r="X120" s="370"/>
      <c r="Y120" s="370"/>
      <c r="Z120" s="370"/>
      <c r="AA120" s="370"/>
      <c r="AB120" s="370"/>
      <c r="AC120" s="370"/>
      <c r="AD120" s="370"/>
      <c r="AE120" s="370"/>
      <c r="AF120" s="370"/>
      <c r="AG120" s="370"/>
      <c r="AH120" s="370"/>
      <c r="AI120" s="370"/>
      <c r="AJ120" s="370"/>
      <c r="AK120" s="370"/>
      <c r="AL120" s="370"/>
      <c r="AM120" s="370"/>
      <c r="AN120" s="370"/>
      <c r="AO120" s="370"/>
      <c r="AP120" s="370"/>
      <c r="AQ120" s="370"/>
      <c r="AR120" s="370"/>
      <c r="AS120" s="370"/>
      <c r="AT120" s="370"/>
      <c r="AU120" s="370"/>
      <c r="AV120" s="370"/>
      <c r="AW120" s="370"/>
      <c r="AX120" s="411"/>
      <c r="AY120" s="412"/>
      <c r="AZ120" s="412"/>
      <c r="BA120" s="412"/>
      <c r="BB120" s="413"/>
      <c r="BC120" s="416"/>
      <c r="BD120" s="412"/>
      <c r="BE120" s="412"/>
      <c r="BF120" s="412"/>
      <c r="BG120" s="412"/>
      <c r="BH120" s="412"/>
      <c r="BI120" s="413"/>
      <c r="BJ120" s="433"/>
      <c r="BK120" s="434"/>
      <c r="BL120" s="434"/>
      <c r="BM120" s="434"/>
      <c r="BN120" s="434"/>
      <c r="BO120" s="434"/>
      <c r="BP120" s="434"/>
      <c r="BQ120" s="434"/>
      <c r="BR120" s="434"/>
      <c r="BS120" s="435"/>
      <c r="BT120" s="433"/>
      <c r="BU120" s="434"/>
      <c r="BV120" s="434"/>
      <c r="BW120" s="435"/>
      <c r="BX120" s="433"/>
      <c r="BY120" s="434"/>
      <c r="BZ120" s="434"/>
      <c r="CA120" s="435"/>
      <c r="CB120" s="584"/>
      <c r="CC120" s="585"/>
      <c r="CD120" s="585"/>
      <c r="CE120" s="585"/>
      <c r="CF120" s="585"/>
      <c r="CG120" s="585"/>
      <c r="CH120" s="585"/>
      <c r="CI120" s="586"/>
      <c r="CJ120" s="584"/>
      <c r="CK120" s="585"/>
      <c r="CL120" s="585"/>
      <c r="CM120" s="585"/>
      <c r="CN120" s="585"/>
      <c r="CO120" s="585"/>
      <c r="CP120" s="585"/>
      <c r="CQ120" s="586"/>
      <c r="CR120" s="584"/>
      <c r="CS120" s="585"/>
      <c r="CT120" s="585"/>
      <c r="CU120" s="585"/>
      <c r="CV120" s="585"/>
      <c r="CW120" s="585"/>
      <c r="CX120" s="585"/>
      <c r="CY120" s="586"/>
      <c r="CZ120" s="696"/>
      <c r="DA120" s="697"/>
      <c r="DB120" s="697"/>
      <c r="DC120" s="697"/>
      <c r="DD120" s="697"/>
      <c r="DE120" s="697"/>
      <c r="DF120" s="697"/>
      <c r="DG120" s="698"/>
    </row>
    <row r="121" spans="1:112" s="166" customFormat="1" x14ac:dyDescent="0.2">
      <c r="A121" s="685" t="s">
        <v>177</v>
      </c>
      <c r="B121" s="686"/>
      <c r="C121" s="686"/>
      <c r="D121" s="686"/>
      <c r="E121" s="686"/>
      <c r="F121" s="686"/>
      <c r="G121" s="686"/>
      <c r="H121" s="686"/>
      <c r="I121" s="686"/>
      <c r="J121" s="686"/>
      <c r="K121" s="686"/>
      <c r="L121" s="686"/>
      <c r="M121" s="686"/>
      <c r="N121" s="686"/>
      <c r="O121" s="686"/>
      <c r="P121" s="686"/>
      <c r="Q121" s="686"/>
      <c r="R121" s="686"/>
      <c r="S121" s="686"/>
      <c r="T121" s="686"/>
      <c r="U121" s="686"/>
      <c r="V121" s="686"/>
      <c r="W121" s="686"/>
      <c r="X121" s="686"/>
      <c r="Y121" s="686"/>
      <c r="Z121" s="686"/>
      <c r="AA121" s="686"/>
      <c r="AB121" s="686"/>
      <c r="AC121" s="686"/>
      <c r="AD121" s="686"/>
      <c r="AE121" s="686"/>
      <c r="AF121" s="686"/>
      <c r="AG121" s="686"/>
      <c r="AH121" s="686"/>
      <c r="AI121" s="686"/>
      <c r="AJ121" s="686"/>
      <c r="AK121" s="686"/>
      <c r="AL121" s="686"/>
      <c r="AM121" s="686"/>
      <c r="AN121" s="686"/>
      <c r="AO121" s="686"/>
      <c r="AP121" s="686"/>
      <c r="AQ121" s="686"/>
      <c r="AR121" s="686"/>
      <c r="AS121" s="686"/>
      <c r="AT121" s="686"/>
      <c r="AU121" s="686"/>
      <c r="AV121" s="686"/>
      <c r="AW121" s="687"/>
      <c r="AX121" s="405" t="s">
        <v>83</v>
      </c>
      <c r="AY121" s="406"/>
      <c r="AZ121" s="406"/>
      <c r="BA121" s="406"/>
      <c r="BB121" s="407"/>
      <c r="BC121" s="414" t="s">
        <v>86</v>
      </c>
      <c r="BD121" s="406"/>
      <c r="BE121" s="406"/>
      <c r="BF121" s="406"/>
      <c r="BG121" s="406"/>
      <c r="BH121" s="406"/>
      <c r="BI121" s="407"/>
      <c r="BJ121" s="399"/>
      <c r="BK121" s="400"/>
      <c r="BL121" s="400"/>
      <c r="BM121" s="400"/>
      <c r="BN121" s="400"/>
      <c r="BO121" s="400"/>
      <c r="BP121" s="400"/>
      <c r="BQ121" s="400"/>
      <c r="BR121" s="400"/>
      <c r="BS121" s="401"/>
      <c r="BT121" s="461" t="s">
        <v>459</v>
      </c>
      <c r="BU121" s="462"/>
      <c r="BV121" s="462"/>
      <c r="BW121" s="463"/>
      <c r="BX121" s="461"/>
      <c r="BY121" s="462"/>
      <c r="BZ121" s="462"/>
      <c r="CA121" s="463"/>
      <c r="CB121" s="760">
        <f>CB122+CB123+CB124</f>
        <v>4910323.4080860009</v>
      </c>
      <c r="CC121" s="760"/>
      <c r="CD121" s="760"/>
      <c r="CE121" s="760"/>
      <c r="CF121" s="760"/>
      <c r="CG121" s="760"/>
      <c r="CH121" s="760"/>
      <c r="CI121" s="760"/>
      <c r="CJ121" s="760">
        <f t="shared" ref="CJ121" si="42">CJ122+CJ123+CJ124</f>
        <v>4910323.41</v>
      </c>
      <c r="CK121" s="760"/>
      <c r="CL121" s="760"/>
      <c r="CM121" s="760"/>
      <c r="CN121" s="760"/>
      <c r="CO121" s="760"/>
      <c r="CP121" s="760"/>
      <c r="CQ121" s="760"/>
      <c r="CR121" s="760">
        <f t="shared" ref="CR121" si="43">CR122+CR123+CR124</f>
        <v>5847324</v>
      </c>
      <c r="CS121" s="760"/>
      <c r="CT121" s="760"/>
      <c r="CU121" s="760"/>
      <c r="CV121" s="760"/>
      <c r="CW121" s="760"/>
      <c r="CX121" s="760"/>
      <c r="CY121" s="760"/>
      <c r="CZ121" s="573" t="s">
        <v>54</v>
      </c>
      <c r="DA121" s="573"/>
      <c r="DB121" s="573"/>
      <c r="DC121" s="573"/>
      <c r="DD121" s="573"/>
      <c r="DE121" s="573"/>
      <c r="DF121" s="573"/>
      <c r="DG121" s="574"/>
    </row>
    <row r="122" spans="1:112" s="166" customFormat="1" ht="12.95" customHeight="1" x14ac:dyDescent="0.2">
      <c r="A122" s="372" t="s">
        <v>178</v>
      </c>
      <c r="B122" s="372"/>
      <c r="C122" s="372"/>
      <c r="D122" s="372"/>
      <c r="E122" s="372"/>
      <c r="F122" s="372"/>
      <c r="G122" s="372"/>
      <c r="H122" s="372"/>
      <c r="I122" s="372"/>
      <c r="J122" s="372"/>
      <c r="K122" s="372"/>
      <c r="L122" s="372"/>
      <c r="M122" s="372"/>
      <c r="N122" s="372"/>
      <c r="O122" s="372"/>
      <c r="P122" s="372"/>
      <c r="Q122" s="372"/>
      <c r="R122" s="372"/>
      <c r="S122" s="372"/>
      <c r="T122" s="372"/>
      <c r="U122" s="372"/>
      <c r="V122" s="372"/>
      <c r="W122" s="372"/>
      <c r="X122" s="372"/>
      <c r="Y122" s="372"/>
      <c r="Z122" s="372"/>
      <c r="AA122" s="372"/>
      <c r="AB122" s="372"/>
      <c r="AC122" s="372"/>
      <c r="AD122" s="372"/>
      <c r="AE122" s="372"/>
      <c r="AF122" s="372"/>
      <c r="AG122" s="372"/>
      <c r="AH122" s="372"/>
      <c r="AI122" s="372"/>
      <c r="AJ122" s="372"/>
      <c r="AK122" s="372"/>
      <c r="AL122" s="372"/>
      <c r="AM122" s="372"/>
      <c r="AN122" s="372"/>
      <c r="AO122" s="372"/>
      <c r="AP122" s="372"/>
      <c r="AQ122" s="372"/>
      <c r="AR122" s="372"/>
      <c r="AS122" s="372"/>
      <c r="AT122" s="372"/>
      <c r="AU122" s="372"/>
      <c r="AV122" s="372"/>
      <c r="AW122" s="373"/>
      <c r="AX122" s="408"/>
      <c r="AY122" s="409"/>
      <c r="AZ122" s="409"/>
      <c r="BA122" s="409"/>
      <c r="BB122" s="410"/>
      <c r="BC122" s="415"/>
      <c r="BD122" s="409"/>
      <c r="BE122" s="409"/>
      <c r="BF122" s="409"/>
      <c r="BG122" s="409"/>
      <c r="BH122" s="409"/>
      <c r="BI122" s="410"/>
      <c r="BJ122" s="399"/>
      <c r="BK122" s="400"/>
      <c r="BL122" s="400"/>
      <c r="BM122" s="400"/>
      <c r="BN122" s="400"/>
      <c r="BO122" s="400"/>
      <c r="BP122" s="400"/>
      <c r="BQ122" s="400"/>
      <c r="BR122" s="400"/>
      <c r="BS122" s="401"/>
      <c r="BT122" s="399" t="s">
        <v>459</v>
      </c>
      <c r="BU122" s="400"/>
      <c r="BV122" s="400"/>
      <c r="BW122" s="401"/>
      <c r="BX122" s="399" t="s">
        <v>447</v>
      </c>
      <c r="BY122" s="400"/>
      <c r="BZ122" s="400"/>
      <c r="CA122" s="401"/>
      <c r="CB122" s="572"/>
      <c r="CC122" s="572"/>
      <c r="CD122" s="572"/>
      <c r="CE122" s="572"/>
      <c r="CF122" s="572"/>
      <c r="CG122" s="572"/>
      <c r="CH122" s="572"/>
      <c r="CI122" s="572"/>
      <c r="CJ122" s="572"/>
      <c r="CK122" s="572"/>
      <c r="CL122" s="572"/>
      <c r="CM122" s="572"/>
      <c r="CN122" s="572"/>
      <c r="CO122" s="572"/>
      <c r="CP122" s="572"/>
      <c r="CQ122" s="572"/>
      <c r="CR122" s="572"/>
      <c r="CS122" s="572"/>
      <c r="CT122" s="572"/>
      <c r="CU122" s="572"/>
      <c r="CV122" s="572"/>
      <c r="CW122" s="572"/>
      <c r="CX122" s="572"/>
      <c r="CY122" s="572"/>
      <c r="CZ122" s="573" t="s">
        <v>54</v>
      </c>
      <c r="DA122" s="573"/>
      <c r="DB122" s="573"/>
      <c r="DC122" s="573"/>
      <c r="DD122" s="573"/>
      <c r="DE122" s="573"/>
      <c r="DF122" s="573"/>
      <c r="DG122" s="574"/>
    </row>
    <row r="123" spans="1:112" s="166" customFormat="1" ht="12.95" customHeight="1" x14ac:dyDescent="0.2">
      <c r="A123" s="372"/>
      <c r="B123" s="372"/>
      <c r="C123" s="372"/>
      <c r="D123" s="372"/>
      <c r="E123" s="372"/>
      <c r="F123" s="372"/>
      <c r="G123" s="372"/>
      <c r="H123" s="372"/>
      <c r="I123" s="372"/>
      <c r="J123" s="372"/>
      <c r="K123" s="372"/>
      <c r="L123" s="372"/>
      <c r="M123" s="372"/>
      <c r="N123" s="372"/>
      <c r="O123" s="372"/>
      <c r="P123" s="372"/>
      <c r="Q123" s="372"/>
      <c r="R123" s="372"/>
      <c r="S123" s="372"/>
      <c r="T123" s="372"/>
      <c r="U123" s="372"/>
      <c r="V123" s="372"/>
      <c r="W123" s="372"/>
      <c r="X123" s="372"/>
      <c r="Y123" s="372"/>
      <c r="Z123" s="372"/>
      <c r="AA123" s="372"/>
      <c r="AB123" s="372"/>
      <c r="AC123" s="372"/>
      <c r="AD123" s="372"/>
      <c r="AE123" s="372"/>
      <c r="AF123" s="372"/>
      <c r="AG123" s="372"/>
      <c r="AH123" s="372"/>
      <c r="AI123" s="372"/>
      <c r="AJ123" s="372"/>
      <c r="AK123" s="372"/>
      <c r="AL123" s="372"/>
      <c r="AM123" s="372"/>
      <c r="AN123" s="372"/>
      <c r="AO123" s="372"/>
      <c r="AP123" s="372"/>
      <c r="AQ123" s="372"/>
      <c r="AR123" s="372"/>
      <c r="AS123" s="372"/>
      <c r="AT123" s="372"/>
      <c r="AU123" s="372"/>
      <c r="AV123" s="372"/>
      <c r="AW123" s="373"/>
      <c r="AX123" s="408"/>
      <c r="AY123" s="409"/>
      <c r="AZ123" s="409"/>
      <c r="BA123" s="409"/>
      <c r="BB123" s="410"/>
      <c r="BC123" s="415"/>
      <c r="BD123" s="409"/>
      <c r="BE123" s="409"/>
      <c r="BF123" s="409"/>
      <c r="BG123" s="409"/>
      <c r="BH123" s="409"/>
      <c r="BI123" s="410"/>
      <c r="BJ123" s="399"/>
      <c r="BK123" s="400"/>
      <c r="BL123" s="400"/>
      <c r="BM123" s="400"/>
      <c r="BN123" s="400"/>
      <c r="BO123" s="400"/>
      <c r="BP123" s="400"/>
      <c r="BQ123" s="400"/>
      <c r="BR123" s="400"/>
      <c r="BS123" s="401"/>
      <c r="BT123" s="399" t="s">
        <v>459</v>
      </c>
      <c r="BU123" s="400"/>
      <c r="BV123" s="400"/>
      <c r="BW123" s="401"/>
      <c r="BX123" s="399" t="s">
        <v>446</v>
      </c>
      <c r="BY123" s="400"/>
      <c r="BZ123" s="400"/>
      <c r="CA123" s="401"/>
      <c r="CB123" s="572">
        <f>'119'!J24</f>
        <v>4910323.4080860009</v>
      </c>
      <c r="CC123" s="572"/>
      <c r="CD123" s="572"/>
      <c r="CE123" s="572"/>
      <c r="CF123" s="572"/>
      <c r="CG123" s="572"/>
      <c r="CH123" s="572"/>
      <c r="CI123" s="572"/>
      <c r="CJ123" s="572">
        <f>'119'!J25</f>
        <v>4910323.41</v>
      </c>
      <c r="CK123" s="572"/>
      <c r="CL123" s="572"/>
      <c r="CM123" s="572"/>
      <c r="CN123" s="572"/>
      <c r="CO123" s="572"/>
      <c r="CP123" s="572"/>
      <c r="CQ123" s="572"/>
      <c r="CR123" s="572">
        <f>'119'!J26</f>
        <v>5847324</v>
      </c>
      <c r="CS123" s="572"/>
      <c r="CT123" s="572"/>
      <c r="CU123" s="572"/>
      <c r="CV123" s="572"/>
      <c r="CW123" s="572"/>
      <c r="CX123" s="572"/>
      <c r="CY123" s="572"/>
      <c r="CZ123" s="573" t="s">
        <v>54</v>
      </c>
      <c r="DA123" s="573"/>
      <c r="DB123" s="573"/>
      <c r="DC123" s="573"/>
      <c r="DD123" s="573"/>
      <c r="DE123" s="573"/>
      <c r="DF123" s="573"/>
      <c r="DG123" s="574"/>
      <c r="DH123" s="166">
        <v>213</v>
      </c>
    </row>
    <row r="124" spans="1:112" s="166" customFormat="1" ht="12.95" customHeight="1" x14ac:dyDescent="0.2">
      <c r="A124" s="370"/>
      <c r="B124" s="370"/>
      <c r="C124" s="370"/>
      <c r="D124" s="370"/>
      <c r="E124" s="370"/>
      <c r="F124" s="370"/>
      <c r="G124" s="370"/>
      <c r="H124" s="370"/>
      <c r="I124" s="370"/>
      <c r="J124" s="370"/>
      <c r="K124" s="370"/>
      <c r="L124" s="370"/>
      <c r="M124" s="370"/>
      <c r="N124" s="370"/>
      <c r="O124" s="370"/>
      <c r="P124" s="370"/>
      <c r="Q124" s="370"/>
      <c r="R124" s="370"/>
      <c r="S124" s="370"/>
      <c r="T124" s="370"/>
      <c r="U124" s="370"/>
      <c r="V124" s="370"/>
      <c r="W124" s="370"/>
      <c r="X124" s="370"/>
      <c r="Y124" s="370"/>
      <c r="Z124" s="370"/>
      <c r="AA124" s="370"/>
      <c r="AB124" s="370"/>
      <c r="AC124" s="370"/>
      <c r="AD124" s="370"/>
      <c r="AE124" s="370"/>
      <c r="AF124" s="370"/>
      <c r="AG124" s="370"/>
      <c r="AH124" s="370"/>
      <c r="AI124" s="370"/>
      <c r="AJ124" s="370"/>
      <c r="AK124" s="370"/>
      <c r="AL124" s="370"/>
      <c r="AM124" s="370"/>
      <c r="AN124" s="370"/>
      <c r="AO124" s="370"/>
      <c r="AP124" s="370"/>
      <c r="AQ124" s="370"/>
      <c r="AR124" s="370"/>
      <c r="AS124" s="370"/>
      <c r="AT124" s="370"/>
      <c r="AU124" s="370"/>
      <c r="AV124" s="370"/>
      <c r="AW124" s="370"/>
      <c r="AX124" s="411"/>
      <c r="AY124" s="412"/>
      <c r="AZ124" s="412"/>
      <c r="BA124" s="412"/>
      <c r="BB124" s="413"/>
      <c r="BC124" s="416"/>
      <c r="BD124" s="412"/>
      <c r="BE124" s="412"/>
      <c r="BF124" s="412"/>
      <c r="BG124" s="412"/>
      <c r="BH124" s="412"/>
      <c r="BI124" s="413"/>
      <c r="BJ124" s="399"/>
      <c r="BK124" s="400"/>
      <c r="BL124" s="400"/>
      <c r="BM124" s="400"/>
      <c r="BN124" s="400"/>
      <c r="BO124" s="400"/>
      <c r="BP124" s="400"/>
      <c r="BQ124" s="400"/>
      <c r="BR124" s="400"/>
      <c r="BS124" s="401"/>
      <c r="BT124" s="399" t="s">
        <v>459</v>
      </c>
      <c r="BU124" s="400"/>
      <c r="BV124" s="400"/>
      <c r="BW124" s="401"/>
      <c r="BX124" s="399" t="s">
        <v>448</v>
      </c>
      <c r="BY124" s="400"/>
      <c r="BZ124" s="400"/>
      <c r="CA124" s="401"/>
      <c r="CB124" s="572"/>
      <c r="CC124" s="572"/>
      <c r="CD124" s="572"/>
      <c r="CE124" s="572"/>
      <c r="CF124" s="572"/>
      <c r="CG124" s="572"/>
      <c r="CH124" s="572"/>
      <c r="CI124" s="572"/>
      <c r="CJ124" s="572"/>
      <c r="CK124" s="572"/>
      <c r="CL124" s="572"/>
      <c r="CM124" s="572"/>
      <c r="CN124" s="572"/>
      <c r="CO124" s="572"/>
      <c r="CP124" s="572"/>
      <c r="CQ124" s="572"/>
      <c r="CR124" s="572"/>
      <c r="CS124" s="572"/>
      <c r="CT124" s="572"/>
      <c r="CU124" s="572"/>
      <c r="CV124" s="572"/>
      <c r="CW124" s="572"/>
      <c r="CX124" s="572"/>
      <c r="CY124" s="572"/>
      <c r="CZ124" s="573" t="s">
        <v>54</v>
      </c>
      <c r="DA124" s="573"/>
      <c r="DB124" s="573"/>
      <c r="DC124" s="573"/>
      <c r="DD124" s="573"/>
      <c r="DE124" s="573"/>
      <c r="DF124" s="573"/>
      <c r="DG124" s="574"/>
    </row>
    <row r="125" spans="1:112" s="166" customFormat="1" hidden="1" x14ac:dyDescent="0.2">
      <c r="A125" s="368" t="s">
        <v>47</v>
      </c>
      <c r="B125" s="368"/>
      <c r="C125" s="368"/>
      <c r="D125" s="368"/>
      <c r="E125" s="368"/>
      <c r="F125" s="368"/>
      <c r="G125" s="368"/>
      <c r="H125" s="368"/>
      <c r="I125" s="368"/>
      <c r="J125" s="368"/>
      <c r="K125" s="368"/>
      <c r="L125" s="368"/>
      <c r="M125" s="368"/>
      <c r="N125" s="368"/>
      <c r="O125" s="368"/>
      <c r="P125" s="368"/>
      <c r="Q125" s="368"/>
      <c r="R125" s="368"/>
      <c r="S125" s="368"/>
      <c r="T125" s="368"/>
      <c r="U125" s="368"/>
      <c r="V125" s="368"/>
      <c r="W125" s="368"/>
      <c r="X125" s="368"/>
      <c r="Y125" s="368"/>
      <c r="Z125" s="368"/>
      <c r="AA125" s="368"/>
      <c r="AB125" s="368"/>
      <c r="AC125" s="368"/>
      <c r="AD125" s="368"/>
      <c r="AE125" s="368"/>
      <c r="AF125" s="368"/>
      <c r="AG125" s="368"/>
      <c r="AH125" s="368"/>
      <c r="AI125" s="368"/>
      <c r="AJ125" s="368"/>
      <c r="AK125" s="368"/>
      <c r="AL125" s="368"/>
      <c r="AM125" s="368"/>
      <c r="AN125" s="368"/>
      <c r="AO125" s="368"/>
      <c r="AP125" s="368"/>
      <c r="AQ125" s="368"/>
      <c r="AR125" s="368"/>
      <c r="AS125" s="368"/>
      <c r="AT125" s="368"/>
      <c r="AU125" s="368"/>
      <c r="AV125" s="368"/>
      <c r="AW125" s="368"/>
      <c r="AX125" s="405" t="s">
        <v>88</v>
      </c>
      <c r="AY125" s="406"/>
      <c r="AZ125" s="406"/>
      <c r="BA125" s="406"/>
      <c r="BB125" s="407"/>
      <c r="BC125" s="414" t="s">
        <v>86</v>
      </c>
      <c r="BD125" s="406"/>
      <c r="BE125" s="406"/>
      <c r="BF125" s="406"/>
      <c r="BG125" s="406"/>
      <c r="BH125" s="406"/>
      <c r="BI125" s="407"/>
      <c r="BJ125" s="430"/>
      <c r="BK125" s="431"/>
      <c r="BL125" s="431"/>
      <c r="BM125" s="431"/>
      <c r="BN125" s="431"/>
      <c r="BO125" s="431"/>
      <c r="BP125" s="431"/>
      <c r="BQ125" s="431"/>
      <c r="BR125" s="431"/>
      <c r="BS125" s="432"/>
      <c r="BT125" s="430"/>
      <c r="BU125" s="431"/>
      <c r="BV125" s="431"/>
      <c r="BW125" s="432"/>
      <c r="BX125" s="430"/>
      <c r="BY125" s="431"/>
      <c r="BZ125" s="431"/>
      <c r="CA125" s="432"/>
      <c r="CB125" s="389"/>
      <c r="CC125" s="390"/>
      <c r="CD125" s="390"/>
      <c r="CE125" s="390"/>
      <c r="CF125" s="390"/>
      <c r="CG125" s="390"/>
      <c r="CH125" s="390"/>
      <c r="CI125" s="391"/>
      <c r="CJ125" s="389"/>
      <c r="CK125" s="390"/>
      <c r="CL125" s="390"/>
      <c r="CM125" s="390"/>
      <c r="CN125" s="390"/>
      <c r="CO125" s="390"/>
      <c r="CP125" s="390"/>
      <c r="CQ125" s="391"/>
      <c r="CR125" s="389"/>
      <c r="CS125" s="390"/>
      <c r="CT125" s="390"/>
      <c r="CU125" s="390"/>
      <c r="CV125" s="390"/>
      <c r="CW125" s="390"/>
      <c r="CX125" s="390"/>
      <c r="CY125" s="391"/>
      <c r="CZ125" s="690" t="s">
        <v>54</v>
      </c>
      <c r="DA125" s="691"/>
      <c r="DB125" s="691"/>
      <c r="DC125" s="691"/>
      <c r="DD125" s="691"/>
      <c r="DE125" s="691"/>
      <c r="DF125" s="691"/>
      <c r="DG125" s="692"/>
    </row>
    <row r="126" spans="1:112" s="166" customFormat="1" hidden="1" x14ac:dyDescent="0.2">
      <c r="A126" s="370" t="s">
        <v>87</v>
      </c>
      <c r="B126" s="370"/>
      <c r="C126" s="370"/>
      <c r="D126" s="370"/>
      <c r="E126" s="370"/>
      <c r="F126" s="370"/>
      <c r="G126" s="370"/>
      <c r="H126" s="370"/>
      <c r="I126" s="370"/>
      <c r="J126" s="370"/>
      <c r="K126" s="370"/>
      <c r="L126" s="370"/>
      <c r="M126" s="370"/>
      <c r="N126" s="370"/>
      <c r="O126" s="370"/>
      <c r="P126" s="370"/>
      <c r="Q126" s="370"/>
      <c r="R126" s="370"/>
      <c r="S126" s="370"/>
      <c r="T126" s="370"/>
      <c r="U126" s="370"/>
      <c r="V126" s="370"/>
      <c r="W126" s="370"/>
      <c r="X126" s="370"/>
      <c r="Y126" s="370"/>
      <c r="Z126" s="370"/>
      <c r="AA126" s="370"/>
      <c r="AB126" s="370"/>
      <c r="AC126" s="370"/>
      <c r="AD126" s="370"/>
      <c r="AE126" s="370"/>
      <c r="AF126" s="370"/>
      <c r="AG126" s="370"/>
      <c r="AH126" s="370"/>
      <c r="AI126" s="370"/>
      <c r="AJ126" s="370"/>
      <c r="AK126" s="370"/>
      <c r="AL126" s="370"/>
      <c r="AM126" s="370"/>
      <c r="AN126" s="370"/>
      <c r="AO126" s="370"/>
      <c r="AP126" s="370"/>
      <c r="AQ126" s="370"/>
      <c r="AR126" s="370"/>
      <c r="AS126" s="370"/>
      <c r="AT126" s="370"/>
      <c r="AU126" s="370"/>
      <c r="AV126" s="370"/>
      <c r="AW126" s="370"/>
      <c r="AX126" s="411"/>
      <c r="AY126" s="412"/>
      <c r="AZ126" s="412"/>
      <c r="BA126" s="412"/>
      <c r="BB126" s="413"/>
      <c r="BC126" s="416"/>
      <c r="BD126" s="412"/>
      <c r="BE126" s="412"/>
      <c r="BF126" s="412"/>
      <c r="BG126" s="412"/>
      <c r="BH126" s="412"/>
      <c r="BI126" s="413"/>
      <c r="BJ126" s="433"/>
      <c r="BK126" s="434"/>
      <c r="BL126" s="434"/>
      <c r="BM126" s="434"/>
      <c r="BN126" s="434"/>
      <c r="BO126" s="434"/>
      <c r="BP126" s="434"/>
      <c r="BQ126" s="434"/>
      <c r="BR126" s="434"/>
      <c r="BS126" s="435"/>
      <c r="BT126" s="433"/>
      <c r="BU126" s="434"/>
      <c r="BV126" s="434"/>
      <c r="BW126" s="435"/>
      <c r="BX126" s="433"/>
      <c r="BY126" s="434"/>
      <c r="BZ126" s="434"/>
      <c r="CA126" s="435"/>
      <c r="CB126" s="584"/>
      <c r="CC126" s="585"/>
      <c r="CD126" s="585"/>
      <c r="CE126" s="585"/>
      <c r="CF126" s="585"/>
      <c r="CG126" s="585"/>
      <c r="CH126" s="585"/>
      <c r="CI126" s="586"/>
      <c r="CJ126" s="584"/>
      <c r="CK126" s="585"/>
      <c r="CL126" s="585"/>
      <c r="CM126" s="585"/>
      <c r="CN126" s="585"/>
      <c r="CO126" s="585"/>
      <c r="CP126" s="585"/>
      <c r="CQ126" s="586"/>
      <c r="CR126" s="584"/>
      <c r="CS126" s="585"/>
      <c r="CT126" s="585"/>
      <c r="CU126" s="585"/>
      <c r="CV126" s="585"/>
      <c r="CW126" s="585"/>
      <c r="CX126" s="585"/>
      <c r="CY126" s="586"/>
      <c r="CZ126" s="696"/>
      <c r="DA126" s="697"/>
      <c r="DB126" s="697"/>
      <c r="DC126" s="697"/>
      <c r="DD126" s="697"/>
      <c r="DE126" s="697"/>
      <c r="DF126" s="697"/>
      <c r="DG126" s="698"/>
    </row>
    <row r="127" spans="1:112" s="166" customFormat="1" ht="12.95" hidden="1" customHeight="1" x14ac:dyDescent="0.2">
      <c r="A127" s="752" t="s">
        <v>89</v>
      </c>
      <c r="B127" s="752"/>
      <c r="C127" s="752"/>
      <c r="D127" s="752"/>
      <c r="E127" s="752"/>
      <c r="F127" s="752"/>
      <c r="G127" s="752"/>
      <c r="H127" s="752"/>
      <c r="I127" s="752"/>
      <c r="J127" s="752"/>
      <c r="K127" s="752"/>
      <c r="L127" s="752"/>
      <c r="M127" s="752"/>
      <c r="N127" s="752"/>
      <c r="O127" s="752"/>
      <c r="P127" s="752"/>
      <c r="Q127" s="752"/>
      <c r="R127" s="752"/>
      <c r="S127" s="752"/>
      <c r="T127" s="752"/>
      <c r="U127" s="752"/>
      <c r="V127" s="752"/>
      <c r="W127" s="752"/>
      <c r="X127" s="752"/>
      <c r="Y127" s="752"/>
      <c r="Z127" s="752"/>
      <c r="AA127" s="752"/>
      <c r="AB127" s="752"/>
      <c r="AC127" s="752"/>
      <c r="AD127" s="752"/>
      <c r="AE127" s="752"/>
      <c r="AF127" s="752"/>
      <c r="AG127" s="752"/>
      <c r="AH127" s="752"/>
      <c r="AI127" s="752"/>
      <c r="AJ127" s="752"/>
      <c r="AK127" s="752"/>
      <c r="AL127" s="752"/>
      <c r="AM127" s="752"/>
      <c r="AN127" s="752"/>
      <c r="AO127" s="752"/>
      <c r="AP127" s="752"/>
      <c r="AQ127" s="752"/>
      <c r="AR127" s="752"/>
      <c r="AS127" s="752"/>
      <c r="AT127" s="752"/>
      <c r="AU127" s="752"/>
      <c r="AV127" s="752"/>
      <c r="AW127" s="752"/>
      <c r="AX127" s="741" t="s">
        <v>90</v>
      </c>
      <c r="AY127" s="742"/>
      <c r="AZ127" s="742"/>
      <c r="BA127" s="742"/>
      <c r="BB127" s="742"/>
      <c r="BC127" s="742" t="s">
        <v>86</v>
      </c>
      <c r="BD127" s="742"/>
      <c r="BE127" s="742"/>
      <c r="BF127" s="742"/>
      <c r="BG127" s="742"/>
      <c r="BH127" s="742"/>
      <c r="BI127" s="742"/>
      <c r="BJ127" s="399"/>
      <c r="BK127" s="400"/>
      <c r="BL127" s="400"/>
      <c r="BM127" s="400"/>
      <c r="BN127" s="400"/>
      <c r="BO127" s="400"/>
      <c r="BP127" s="400"/>
      <c r="BQ127" s="400"/>
      <c r="BR127" s="400"/>
      <c r="BS127" s="401"/>
      <c r="BT127" s="399"/>
      <c r="BU127" s="400"/>
      <c r="BV127" s="400"/>
      <c r="BW127" s="401"/>
      <c r="BX127" s="399"/>
      <c r="BY127" s="400"/>
      <c r="BZ127" s="400"/>
      <c r="CA127" s="401"/>
      <c r="CB127" s="572"/>
      <c r="CC127" s="572"/>
      <c r="CD127" s="572"/>
      <c r="CE127" s="572"/>
      <c r="CF127" s="572"/>
      <c r="CG127" s="572"/>
      <c r="CH127" s="572"/>
      <c r="CI127" s="572"/>
      <c r="CJ127" s="572"/>
      <c r="CK127" s="572"/>
      <c r="CL127" s="572"/>
      <c r="CM127" s="572"/>
      <c r="CN127" s="572"/>
      <c r="CO127" s="572"/>
      <c r="CP127" s="572"/>
      <c r="CQ127" s="572"/>
      <c r="CR127" s="572"/>
      <c r="CS127" s="572"/>
      <c r="CT127" s="572"/>
      <c r="CU127" s="572"/>
      <c r="CV127" s="572"/>
      <c r="CW127" s="572"/>
      <c r="CX127" s="572"/>
      <c r="CY127" s="572"/>
      <c r="CZ127" s="573" t="s">
        <v>54</v>
      </c>
      <c r="DA127" s="573"/>
      <c r="DB127" s="573"/>
      <c r="DC127" s="573"/>
      <c r="DD127" s="573"/>
      <c r="DE127" s="573"/>
      <c r="DF127" s="573"/>
      <c r="DG127" s="574"/>
    </row>
    <row r="128" spans="1:112" s="20" customFormat="1" x14ac:dyDescent="0.2">
      <c r="A128" s="512" t="s">
        <v>179</v>
      </c>
      <c r="B128" s="512"/>
      <c r="C128" s="512"/>
      <c r="D128" s="512"/>
      <c r="E128" s="512"/>
      <c r="F128" s="512"/>
      <c r="G128" s="512"/>
      <c r="H128" s="512"/>
      <c r="I128" s="512"/>
      <c r="J128" s="512"/>
      <c r="K128" s="512"/>
      <c r="L128" s="512"/>
      <c r="M128" s="512"/>
      <c r="N128" s="512"/>
      <c r="O128" s="512"/>
      <c r="P128" s="512"/>
      <c r="Q128" s="512"/>
      <c r="R128" s="512"/>
      <c r="S128" s="512"/>
      <c r="T128" s="512"/>
      <c r="U128" s="512"/>
      <c r="V128" s="512"/>
      <c r="W128" s="512"/>
      <c r="X128" s="512"/>
      <c r="Y128" s="512"/>
      <c r="Z128" s="512"/>
      <c r="AA128" s="512"/>
      <c r="AB128" s="512"/>
      <c r="AC128" s="512"/>
      <c r="AD128" s="512"/>
      <c r="AE128" s="512"/>
      <c r="AF128" s="512"/>
      <c r="AG128" s="512"/>
      <c r="AH128" s="512"/>
      <c r="AI128" s="512"/>
      <c r="AJ128" s="512"/>
      <c r="AK128" s="512"/>
      <c r="AL128" s="512"/>
      <c r="AM128" s="512"/>
      <c r="AN128" s="512"/>
      <c r="AO128" s="512"/>
      <c r="AP128" s="512"/>
      <c r="AQ128" s="512"/>
      <c r="AR128" s="512"/>
      <c r="AS128" s="512"/>
      <c r="AT128" s="512"/>
      <c r="AU128" s="512"/>
      <c r="AV128" s="512"/>
      <c r="AW128" s="719"/>
      <c r="AX128" s="513" t="s">
        <v>91</v>
      </c>
      <c r="AY128" s="514"/>
      <c r="AZ128" s="514"/>
      <c r="BA128" s="514"/>
      <c r="BB128" s="515"/>
      <c r="BC128" s="522" t="s">
        <v>93</v>
      </c>
      <c r="BD128" s="514"/>
      <c r="BE128" s="514"/>
      <c r="BF128" s="514"/>
      <c r="BG128" s="514"/>
      <c r="BH128" s="514"/>
      <c r="BI128" s="515"/>
      <c r="BJ128" s="440"/>
      <c r="BK128" s="441"/>
      <c r="BL128" s="441"/>
      <c r="BM128" s="441"/>
      <c r="BN128" s="441"/>
      <c r="BO128" s="441"/>
      <c r="BP128" s="441"/>
      <c r="BQ128" s="441"/>
      <c r="BR128" s="441"/>
      <c r="BS128" s="442"/>
      <c r="BT128" s="440"/>
      <c r="BU128" s="441"/>
      <c r="BV128" s="441"/>
      <c r="BW128" s="442"/>
      <c r="BX128" s="440"/>
      <c r="BY128" s="441"/>
      <c r="BZ128" s="441"/>
      <c r="CA128" s="442"/>
      <c r="CB128" s="374"/>
      <c r="CC128" s="375"/>
      <c r="CD128" s="375"/>
      <c r="CE128" s="375"/>
      <c r="CF128" s="375"/>
      <c r="CG128" s="375"/>
      <c r="CH128" s="375"/>
      <c r="CI128" s="376"/>
      <c r="CJ128" s="374"/>
      <c r="CK128" s="375"/>
      <c r="CL128" s="375"/>
      <c r="CM128" s="375"/>
      <c r="CN128" s="375"/>
      <c r="CO128" s="375"/>
      <c r="CP128" s="375"/>
      <c r="CQ128" s="376"/>
      <c r="CR128" s="374"/>
      <c r="CS128" s="375"/>
      <c r="CT128" s="375"/>
      <c r="CU128" s="375"/>
      <c r="CV128" s="375"/>
      <c r="CW128" s="375"/>
      <c r="CX128" s="375"/>
      <c r="CY128" s="376"/>
      <c r="CZ128" s="380" t="s">
        <v>54</v>
      </c>
      <c r="DA128" s="381"/>
      <c r="DB128" s="381"/>
      <c r="DC128" s="381"/>
      <c r="DD128" s="381"/>
      <c r="DE128" s="381"/>
      <c r="DF128" s="381"/>
      <c r="DG128" s="382"/>
    </row>
    <row r="129" spans="1:112" s="20" customFormat="1" x14ac:dyDescent="0.2">
      <c r="A129" s="525" t="s">
        <v>180</v>
      </c>
      <c r="B129" s="525"/>
      <c r="C129" s="525"/>
      <c r="D129" s="525"/>
      <c r="E129" s="525"/>
      <c r="F129" s="525"/>
      <c r="G129" s="525"/>
      <c r="H129" s="525"/>
      <c r="I129" s="525"/>
      <c r="J129" s="525"/>
      <c r="K129" s="525"/>
      <c r="L129" s="525"/>
      <c r="M129" s="525"/>
      <c r="N129" s="525"/>
      <c r="O129" s="525"/>
      <c r="P129" s="525"/>
      <c r="Q129" s="525"/>
      <c r="R129" s="525"/>
      <c r="S129" s="525"/>
      <c r="T129" s="525"/>
      <c r="U129" s="525"/>
      <c r="V129" s="525"/>
      <c r="W129" s="525"/>
      <c r="X129" s="525"/>
      <c r="Y129" s="525"/>
      <c r="Z129" s="525"/>
      <c r="AA129" s="525"/>
      <c r="AB129" s="525"/>
      <c r="AC129" s="525"/>
      <c r="AD129" s="525"/>
      <c r="AE129" s="525"/>
      <c r="AF129" s="525"/>
      <c r="AG129" s="525"/>
      <c r="AH129" s="525"/>
      <c r="AI129" s="525"/>
      <c r="AJ129" s="525"/>
      <c r="AK129" s="525"/>
      <c r="AL129" s="525"/>
      <c r="AM129" s="525"/>
      <c r="AN129" s="525"/>
      <c r="AO129" s="525"/>
      <c r="AP129" s="525"/>
      <c r="AQ129" s="525"/>
      <c r="AR129" s="525"/>
      <c r="AS129" s="525"/>
      <c r="AT129" s="525"/>
      <c r="AU129" s="525"/>
      <c r="AV129" s="525"/>
      <c r="AW129" s="525"/>
      <c r="AX129" s="519"/>
      <c r="AY129" s="520"/>
      <c r="AZ129" s="520"/>
      <c r="BA129" s="520"/>
      <c r="BB129" s="521"/>
      <c r="BC129" s="524"/>
      <c r="BD129" s="520"/>
      <c r="BE129" s="520"/>
      <c r="BF129" s="520"/>
      <c r="BG129" s="520"/>
      <c r="BH129" s="520"/>
      <c r="BI129" s="521"/>
      <c r="BJ129" s="446"/>
      <c r="BK129" s="447"/>
      <c r="BL129" s="447"/>
      <c r="BM129" s="447"/>
      <c r="BN129" s="447"/>
      <c r="BO129" s="447"/>
      <c r="BP129" s="447"/>
      <c r="BQ129" s="447"/>
      <c r="BR129" s="447"/>
      <c r="BS129" s="448"/>
      <c r="BT129" s="446"/>
      <c r="BU129" s="447"/>
      <c r="BV129" s="447"/>
      <c r="BW129" s="448"/>
      <c r="BX129" s="446"/>
      <c r="BY129" s="447"/>
      <c r="BZ129" s="447"/>
      <c r="CA129" s="448"/>
      <c r="CB129" s="377"/>
      <c r="CC129" s="378"/>
      <c r="CD129" s="378"/>
      <c r="CE129" s="378"/>
      <c r="CF129" s="378"/>
      <c r="CG129" s="378"/>
      <c r="CH129" s="378"/>
      <c r="CI129" s="379"/>
      <c r="CJ129" s="377"/>
      <c r="CK129" s="378"/>
      <c r="CL129" s="378"/>
      <c r="CM129" s="378"/>
      <c r="CN129" s="378"/>
      <c r="CO129" s="378"/>
      <c r="CP129" s="378"/>
      <c r="CQ129" s="379"/>
      <c r="CR129" s="377"/>
      <c r="CS129" s="378"/>
      <c r="CT129" s="378"/>
      <c r="CU129" s="378"/>
      <c r="CV129" s="378"/>
      <c r="CW129" s="378"/>
      <c r="CX129" s="378"/>
      <c r="CY129" s="379"/>
      <c r="CZ129" s="383"/>
      <c r="DA129" s="384"/>
      <c r="DB129" s="384"/>
      <c r="DC129" s="384"/>
      <c r="DD129" s="384"/>
      <c r="DE129" s="384"/>
      <c r="DF129" s="384"/>
      <c r="DG129" s="385"/>
    </row>
    <row r="130" spans="1:112" s="20" customFormat="1" x14ac:dyDescent="0.2">
      <c r="A130" s="512" t="s">
        <v>277</v>
      </c>
      <c r="B130" s="512"/>
      <c r="C130" s="512"/>
      <c r="D130" s="512"/>
      <c r="E130" s="512"/>
      <c r="F130" s="512"/>
      <c r="G130" s="512"/>
      <c r="H130" s="512"/>
      <c r="I130" s="512"/>
      <c r="J130" s="512"/>
      <c r="K130" s="512"/>
      <c r="L130" s="512"/>
      <c r="M130" s="512"/>
      <c r="N130" s="512"/>
      <c r="O130" s="512"/>
      <c r="P130" s="512"/>
      <c r="Q130" s="512"/>
      <c r="R130" s="512"/>
      <c r="S130" s="512"/>
      <c r="T130" s="512"/>
      <c r="U130" s="512"/>
      <c r="V130" s="512"/>
      <c r="W130" s="512"/>
      <c r="X130" s="512"/>
      <c r="Y130" s="512"/>
      <c r="Z130" s="512"/>
      <c r="AA130" s="512"/>
      <c r="AB130" s="512"/>
      <c r="AC130" s="512"/>
      <c r="AD130" s="512"/>
      <c r="AE130" s="512"/>
      <c r="AF130" s="512"/>
      <c r="AG130" s="512"/>
      <c r="AH130" s="512"/>
      <c r="AI130" s="512"/>
      <c r="AJ130" s="512"/>
      <c r="AK130" s="512"/>
      <c r="AL130" s="512"/>
      <c r="AM130" s="512"/>
      <c r="AN130" s="512"/>
      <c r="AO130" s="512"/>
      <c r="AP130" s="512"/>
      <c r="AQ130" s="512"/>
      <c r="AR130" s="512"/>
      <c r="AS130" s="512"/>
      <c r="AT130" s="512"/>
      <c r="AU130" s="512"/>
      <c r="AV130" s="512"/>
      <c r="AW130" s="719"/>
      <c r="AX130" s="513" t="s">
        <v>92</v>
      </c>
      <c r="AY130" s="514"/>
      <c r="AZ130" s="514"/>
      <c r="BA130" s="514"/>
      <c r="BB130" s="515"/>
      <c r="BC130" s="522" t="s">
        <v>276</v>
      </c>
      <c r="BD130" s="514"/>
      <c r="BE130" s="514"/>
      <c r="BF130" s="514"/>
      <c r="BG130" s="514"/>
      <c r="BH130" s="514"/>
      <c r="BI130" s="515"/>
      <c r="BJ130" s="440"/>
      <c r="BK130" s="441"/>
      <c r="BL130" s="441"/>
      <c r="BM130" s="441"/>
      <c r="BN130" s="441"/>
      <c r="BO130" s="441"/>
      <c r="BP130" s="441"/>
      <c r="BQ130" s="441"/>
      <c r="BR130" s="441"/>
      <c r="BS130" s="442"/>
      <c r="BT130" s="440"/>
      <c r="BU130" s="441"/>
      <c r="BV130" s="441"/>
      <c r="BW130" s="442"/>
      <c r="BX130" s="440"/>
      <c r="BY130" s="441"/>
      <c r="BZ130" s="441"/>
      <c r="CA130" s="442"/>
      <c r="CB130" s="374"/>
      <c r="CC130" s="375"/>
      <c r="CD130" s="375"/>
      <c r="CE130" s="375"/>
      <c r="CF130" s="375"/>
      <c r="CG130" s="375"/>
      <c r="CH130" s="375"/>
      <c r="CI130" s="376"/>
      <c r="CJ130" s="374"/>
      <c r="CK130" s="375"/>
      <c r="CL130" s="375"/>
      <c r="CM130" s="375"/>
      <c r="CN130" s="375"/>
      <c r="CO130" s="375"/>
      <c r="CP130" s="375"/>
      <c r="CQ130" s="376"/>
      <c r="CR130" s="374"/>
      <c r="CS130" s="375"/>
      <c r="CT130" s="375"/>
      <c r="CU130" s="375"/>
      <c r="CV130" s="375"/>
      <c r="CW130" s="375"/>
      <c r="CX130" s="375"/>
      <c r="CY130" s="376"/>
      <c r="CZ130" s="380" t="s">
        <v>54</v>
      </c>
      <c r="DA130" s="381"/>
      <c r="DB130" s="381"/>
      <c r="DC130" s="381"/>
      <c r="DD130" s="381"/>
      <c r="DE130" s="381"/>
      <c r="DF130" s="381"/>
      <c r="DG130" s="382"/>
    </row>
    <row r="131" spans="1:112" s="20" customFormat="1" x14ac:dyDescent="0.2">
      <c r="A131" s="525" t="s">
        <v>278</v>
      </c>
      <c r="B131" s="525"/>
      <c r="C131" s="525"/>
      <c r="D131" s="525"/>
      <c r="E131" s="525"/>
      <c r="F131" s="525"/>
      <c r="G131" s="525"/>
      <c r="H131" s="525"/>
      <c r="I131" s="525"/>
      <c r="J131" s="525"/>
      <c r="K131" s="525"/>
      <c r="L131" s="525"/>
      <c r="M131" s="525"/>
      <c r="N131" s="525"/>
      <c r="O131" s="525"/>
      <c r="P131" s="525"/>
      <c r="Q131" s="525"/>
      <c r="R131" s="525"/>
      <c r="S131" s="525"/>
      <c r="T131" s="525"/>
      <c r="U131" s="525"/>
      <c r="V131" s="525"/>
      <c r="W131" s="525"/>
      <c r="X131" s="525"/>
      <c r="Y131" s="525"/>
      <c r="Z131" s="525"/>
      <c r="AA131" s="525"/>
      <c r="AB131" s="525"/>
      <c r="AC131" s="525"/>
      <c r="AD131" s="525"/>
      <c r="AE131" s="525"/>
      <c r="AF131" s="525"/>
      <c r="AG131" s="525"/>
      <c r="AH131" s="525"/>
      <c r="AI131" s="525"/>
      <c r="AJ131" s="525"/>
      <c r="AK131" s="525"/>
      <c r="AL131" s="525"/>
      <c r="AM131" s="525"/>
      <c r="AN131" s="525"/>
      <c r="AO131" s="525"/>
      <c r="AP131" s="525"/>
      <c r="AQ131" s="525"/>
      <c r="AR131" s="525"/>
      <c r="AS131" s="525"/>
      <c r="AT131" s="525"/>
      <c r="AU131" s="525"/>
      <c r="AV131" s="525"/>
      <c r="AW131" s="525"/>
      <c r="AX131" s="519"/>
      <c r="AY131" s="520"/>
      <c r="AZ131" s="520"/>
      <c r="BA131" s="520"/>
      <c r="BB131" s="521"/>
      <c r="BC131" s="524"/>
      <c r="BD131" s="520"/>
      <c r="BE131" s="520"/>
      <c r="BF131" s="520"/>
      <c r="BG131" s="520"/>
      <c r="BH131" s="520"/>
      <c r="BI131" s="521"/>
      <c r="BJ131" s="446"/>
      <c r="BK131" s="447"/>
      <c r="BL131" s="447"/>
      <c r="BM131" s="447"/>
      <c r="BN131" s="447"/>
      <c r="BO131" s="447"/>
      <c r="BP131" s="447"/>
      <c r="BQ131" s="447"/>
      <c r="BR131" s="447"/>
      <c r="BS131" s="448"/>
      <c r="BT131" s="446"/>
      <c r="BU131" s="447"/>
      <c r="BV131" s="447"/>
      <c r="BW131" s="448"/>
      <c r="BX131" s="446"/>
      <c r="BY131" s="447"/>
      <c r="BZ131" s="447"/>
      <c r="CA131" s="448"/>
      <c r="CB131" s="377"/>
      <c r="CC131" s="378"/>
      <c r="CD131" s="378"/>
      <c r="CE131" s="378"/>
      <c r="CF131" s="378"/>
      <c r="CG131" s="378"/>
      <c r="CH131" s="378"/>
      <c r="CI131" s="379"/>
      <c r="CJ131" s="377"/>
      <c r="CK131" s="378"/>
      <c r="CL131" s="378"/>
      <c r="CM131" s="378"/>
      <c r="CN131" s="378"/>
      <c r="CO131" s="378"/>
      <c r="CP131" s="378"/>
      <c r="CQ131" s="379"/>
      <c r="CR131" s="377"/>
      <c r="CS131" s="378"/>
      <c r="CT131" s="378"/>
      <c r="CU131" s="378"/>
      <c r="CV131" s="378"/>
      <c r="CW131" s="378"/>
      <c r="CX131" s="378"/>
      <c r="CY131" s="379"/>
      <c r="CZ131" s="383"/>
      <c r="DA131" s="384"/>
      <c r="DB131" s="384"/>
      <c r="DC131" s="384"/>
      <c r="DD131" s="384"/>
      <c r="DE131" s="384"/>
      <c r="DF131" s="384"/>
      <c r="DG131" s="385"/>
    </row>
    <row r="132" spans="1:112" s="20" customFormat="1" x14ac:dyDescent="0.2">
      <c r="A132" s="512" t="s">
        <v>181</v>
      </c>
      <c r="B132" s="512"/>
      <c r="C132" s="512"/>
      <c r="D132" s="512"/>
      <c r="E132" s="512"/>
      <c r="F132" s="512"/>
      <c r="G132" s="512"/>
      <c r="H132" s="512"/>
      <c r="I132" s="512"/>
      <c r="J132" s="512"/>
      <c r="K132" s="512"/>
      <c r="L132" s="512"/>
      <c r="M132" s="512"/>
      <c r="N132" s="512"/>
      <c r="O132" s="512"/>
      <c r="P132" s="512"/>
      <c r="Q132" s="512"/>
      <c r="R132" s="512"/>
      <c r="S132" s="512"/>
      <c r="T132" s="512"/>
      <c r="U132" s="512"/>
      <c r="V132" s="512"/>
      <c r="W132" s="512"/>
      <c r="X132" s="512"/>
      <c r="Y132" s="512"/>
      <c r="Z132" s="512"/>
      <c r="AA132" s="512"/>
      <c r="AB132" s="512"/>
      <c r="AC132" s="512"/>
      <c r="AD132" s="512"/>
      <c r="AE132" s="512"/>
      <c r="AF132" s="512"/>
      <c r="AG132" s="512"/>
      <c r="AH132" s="512"/>
      <c r="AI132" s="512"/>
      <c r="AJ132" s="512"/>
      <c r="AK132" s="512"/>
      <c r="AL132" s="512"/>
      <c r="AM132" s="512"/>
      <c r="AN132" s="512"/>
      <c r="AO132" s="512"/>
      <c r="AP132" s="512"/>
      <c r="AQ132" s="512"/>
      <c r="AR132" s="512"/>
      <c r="AS132" s="512"/>
      <c r="AT132" s="512"/>
      <c r="AU132" s="512"/>
      <c r="AV132" s="512"/>
      <c r="AW132" s="719"/>
      <c r="AX132" s="513" t="s">
        <v>95</v>
      </c>
      <c r="AY132" s="514"/>
      <c r="AZ132" s="514"/>
      <c r="BA132" s="514"/>
      <c r="BB132" s="515"/>
      <c r="BC132" s="522" t="s">
        <v>94</v>
      </c>
      <c r="BD132" s="514"/>
      <c r="BE132" s="514"/>
      <c r="BF132" s="514"/>
      <c r="BG132" s="514"/>
      <c r="BH132" s="514"/>
      <c r="BI132" s="515"/>
      <c r="BJ132" s="440"/>
      <c r="BK132" s="441"/>
      <c r="BL132" s="441"/>
      <c r="BM132" s="441"/>
      <c r="BN132" s="441"/>
      <c r="BO132" s="441"/>
      <c r="BP132" s="441"/>
      <c r="BQ132" s="441"/>
      <c r="BR132" s="441"/>
      <c r="BS132" s="442"/>
      <c r="BT132" s="440"/>
      <c r="BU132" s="441"/>
      <c r="BV132" s="441"/>
      <c r="BW132" s="442"/>
      <c r="BX132" s="440"/>
      <c r="BY132" s="441"/>
      <c r="BZ132" s="441"/>
      <c r="CA132" s="442"/>
      <c r="CB132" s="374"/>
      <c r="CC132" s="375"/>
      <c r="CD132" s="375"/>
      <c r="CE132" s="375"/>
      <c r="CF132" s="375"/>
      <c r="CG132" s="375"/>
      <c r="CH132" s="375"/>
      <c r="CI132" s="376"/>
      <c r="CJ132" s="374"/>
      <c r="CK132" s="375"/>
      <c r="CL132" s="375"/>
      <c r="CM132" s="375"/>
      <c r="CN132" s="375"/>
      <c r="CO132" s="375"/>
      <c r="CP132" s="375"/>
      <c r="CQ132" s="376"/>
      <c r="CR132" s="374"/>
      <c r="CS132" s="375"/>
      <c r="CT132" s="375"/>
      <c r="CU132" s="375"/>
      <c r="CV132" s="375"/>
      <c r="CW132" s="375"/>
      <c r="CX132" s="375"/>
      <c r="CY132" s="376"/>
      <c r="CZ132" s="380" t="s">
        <v>54</v>
      </c>
      <c r="DA132" s="381"/>
      <c r="DB132" s="381"/>
      <c r="DC132" s="381"/>
      <c r="DD132" s="381"/>
      <c r="DE132" s="381"/>
      <c r="DF132" s="381"/>
      <c r="DG132" s="382"/>
    </row>
    <row r="133" spans="1:112" s="20" customFormat="1" x14ac:dyDescent="0.2">
      <c r="A133" s="525" t="s">
        <v>180</v>
      </c>
      <c r="B133" s="525"/>
      <c r="C133" s="525"/>
      <c r="D133" s="525"/>
      <c r="E133" s="525"/>
      <c r="F133" s="525"/>
      <c r="G133" s="525"/>
      <c r="H133" s="525"/>
      <c r="I133" s="525"/>
      <c r="J133" s="525"/>
      <c r="K133" s="525"/>
      <c r="L133" s="525"/>
      <c r="M133" s="525"/>
      <c r="N133" s="525"/>
      <c r="O133" s="525"/>
      <c r="P133" s="525"/>
      <c r="Q133" s="525"/>
      <c r="R133" s="525"/>
      <c r="S133" s="525"/>
      <c r="T133" s="525"/>
      <c r="U133" s="525"/>
      <c r="V133" s="525"/>
      <c r="W133" s="525"/>
      <c r="X133" s="525"/>
      <c r="Y133" s="525"/>
      <c r="Z133" s="525"/>
      <c r="AA133" s="525"/>
      <c r="AB133" s="525"/>
      <c r="AC133" s="525"/>
      <c r="AD133" s="525"/>
      <c r="AE133" s="525"/>
      <c r="AF133" s="525"/>
      <c r="AG133" s="525"/>
      <c r="AH133" s="525"/>
      <c r="AI133" s="525"/>
      <c r="AJ133" s="525"/>
      <c r="AK133" s="525"/>
      <c r="AL133" s="525"/>
      <c r="AM133" s="525"/>
      <c r="AN133" s="525"/>
      <c r="AO133" s="525"/>
      <c r="AP133" s="525"/>
      <c r="AQ133" s="525"/>
      <c r="AR133" s="525"/>
      <c r="AS133" s="525"/>
      <c r="AT133" s="525"/>
      <c r="AU133" s="525"/>
      <c r="AV133" s="525"/>
      <c r="AW133" s="525"/>
      <c r="AX133" s="519"/>
      <c r="AY133" s="520"/>
      <c r="AZ133" s="520"/>
      <c r="BA133" s="520"/>
      <c r="BB133" s="521"/>
      <c r="BC133" s="524"/>
      <c r="BD133" s="520"/>
      <c r="BE133" s="520"/>
      <c r="BF133" s="520"/>
      <c r="BG133" s="520"/>
      <c r="BH133" s="520"/>
      <c r="BI133" s="521"/>
      <c r="BJ133" s="446"/>
      <c r="BK133" s="447"/>
      <c r="BL133" s="447"/>
      <c r="BM133" s="447"/>
      <c r="BN133" s="447"/>
      <c r="BO133" s="447"/>
      <c r="BP133" s="447"/>
      <c r="BQ133" s="447"/>
      <c r="BR133" s="447"/>
      <c r="BS133" s="448"/>
      <c r="BT133" s="446"/>
      <c r="BU133" s="447"/>
      <c r="BV133" s="447"/>
      <c r="BW133" s="448"/>
      <c r="BX133" s="446"/>
      <c r="BY133" s="447"/>
      <c r="BZ133" s="447"/>
      <c r="CA133" s="448"/>
      <c r="CB133" s="377"/>
      <c r="CC133" s="378"/>
      <c r="CD133" s="378"/>
      <c r="CE133" s="378"/>
      <c r="CF133" s="378"/>
      <c r="CG133" s="378"/>
      <c r="CH133" s="378"/>
      <c r="CI133" s="379"/>
      <c r="CJ133" s="377"/>
      <c r="CK133" s="378"/>
      <c r="CL133" s="378"/>
      <c r="CM133" s="378"/>
      <c r="CN133" s="378"/>
      <c r="CO133" s="378"/>
      <c r="CP133" s="378"/>
      <c r="CQ133" s="379"/>
      <c r="CR133" s="377"/>
      <c r="CS133" s="378"/>
      <c r="CT133" s="378"/>
      <c r="CU133" s="378"/>
      <c r="CV133" s="378"/>
      <c r="CW133" s="378"/>
      <c r="CX133" s="378"/>
      <c r="CY133" s="379"/>
      <c r="CZ133" s="383"/>
      <c r="DA133" s="384"/>
      <c r="DB133" s="384"/>
      <c r="DC133" s="384"/>
      <c r="DD133" s="384"/>
      <c r="DE133" s="384"/>
      <c r="DF133" s="384"/>
      <c r="DG133" s="385"/>
    </row>
    <row r="134" spans="1:112" s="20" customFormat="1" x14ac:dyDescent="0.2">
      <c r="A134" s="754" t="s">
        <v>182</v>
      </c>
      <c r="B134" s="755"/>
      <c r="C134" s="755"/>
      <c r="D134" s="755"/>
      <c r="E134" s="755"/>
      <c r="F134" s="755"/>
      <c r="G134" s="755"/>
      <c r="H134" s="755"/>
      <c r="I134" s="755"/>
      <c r="J134" s="755"/>
      <c r="K134" s="755"/>
      <c r="L134" s="755"/>
      <c r="M134" s="755"/>
      <c r="N134" s="755"/>
      <c r="O134" s="755"/>
      <c r="P134" s="755"/>
      <c r="Q134" s="755"/>
      <c r="R134" s="755"/>
      <c r="S134" s="755"/>
      <c r="T134" s="755"/>
      <c r="U134" s="755"/>
      <c r="V134" s="755"/>
      <c r="W134" s="755"/>
      <c r="X134" s="755"/>
      <c r="Y134" s="755"/>
      <c r="Z134" s="755"/>
      <c r="AA134" s="755"/>
      <c r="AB134" s="755"/>
      <c r="AC134" s="755"/>
      <c r="AD134" s="755"/>
      <c r="AE134" s="755"/>
      <c r="AF134" s="755"/>
      <c r="AG134" s="755"/>
      <c r="AH134" s="755"/>
      <c r="AI134" s="755"/>
      <c r="AJ134" s="755"/>
      <c r="AK134" s="755"/>
      <c r="AL134" s="755"/>
      <c r="AM134" s="755"/>
      <c r="AN134" s="755"/>
      <c r="AO134" s="755"/>
      <c r="AP134" s="755"/>
      <c r="AQ134" s="755"/>
      <c r="AR134" s="755"/>
      <c r="AS134" s="755"/>
      <c r="AT134" s="755"/>
      <c r="AU134" s="755"/>
      <c r="AV134" s="755"/>
      <c r="AW134" s="756"/>
      <c r="AX134" s="513" t="s">
        <v>279</v>
      </c>
      <c r="AY134" s="514"/>
      <c r="AZ134" s="514"/>
      <c r="BA134" s="514"/>
      <c r="BB134" s="515"/>
      <c r="BC134" s="522" t="s">
        <v>96</v>
      </c>
      <c r="BD134" s="514"/>
      <c r="BE134" s="514"/>
      <c r="BF134" s="514"/>
      <c r="BG134" s="514"/>
      <c r="BH134" s="514"/>
      <c r="BI134" s="515"/>
      <c r="BJ134" s="440"/>
      <c r="BK134" s="441"/>
      <c r="BL134" s="441"/>
      <c r="BM134" s="441"/>
      <c r="BN134" s="441"/>
      <c r="BO134" s="441"/>
      <c r="BP134" s="441"/>
      <c r="BQ134" s="441"/>
      <c r="BR134" s="441"/>
      <c r="BS134" s="442"/>
      <c r="BT134" s="440"/>
      <c r="BU134" s="441"/>
      <c r="BV134" s="441"/>
      <c r="BW134" s="442"/>
      <c r="BX134" s="440"/>
      <c r="BY134" s="441"/>
      <c r="BZ134" s="441"/>
      <c r="CA134" s="442"/>
      <c r="CB134" s="374"/>
      <c r="CC134" s="375"/>
      <c r="CD134" s="375"/>
      <c r="CE134" s="375"/>
      <c r="CF134" s="375"/>
      <c r="CG134" s="375"/>
      <c r="CH134" s="375"/>
      <c r="CI134" s="376"/>
      <c r="CJ134" s="374"/>
      <c r="CK134" s="375"/>
      <c r="CL134" s="375"/>
      <c r="CM134" s="375"/>
      <c r="CN134" s="375"/>
      <c r="CO134" s="375"/>
      <c r="CP134" s="375"/>
      <c r="CQ134" s="376"/>
      <c r="CR134" s="374"/>
      <c r="CS134" s="375"/>
      <c r="CT134" s="375"/>
      <c r="CU134" s="375"/>
      <c r="CV134" s="375"/>
      <c r="CW134" s="375"/>
      <c r="CX134" s="375"/>
      <c r="CY134" s="376"/>
      <c r="CZ134" s="380" t="s">
        <v>54</v>
      </c>
      <c r="DA134" s="381"/>
      <c r="DB134" s="381"/>
      <c r="DC134" s="381"/>
      <c r="DD134" s="381"/>
      <c r="DE134" s="381"/>
      <c r="DF134" s="381"/>
      <c r="DG134" s="382"/>
    </row>
    <row r="135" spans="1:112" s="20" customFormat="1" x14ac:dyDescent="0.2">
      <c r="A135" s="525" t="s">
        <v>183</v>
      </c>
      <c r="B135" s="525"/>
      <c r="C135" s="525"/>
      <c r="D135" s="525"/>
      <c r="E135" s="525"/>
      <c r="F135" s="525"/>
      <c r="G135" s="525"/>
      <c r="H135" s="525"/>
      <c r="I135" s="525"/>
      <c r="J135" s="525"/>
      <c r="K135" s="525"/>
      <c r="L135" s="525"/>
      <c r="M135" s="525"/>
      <c r="N135" s="525"/>
      <c r="O135" s="525"/>
      <c r="P135" s="525"/>
      <c r="Q135" s="525"/>
      <c r="R135" s="525"/>
      <c r="S135" s="525"/>
      <c r="T135" s="525"/>
      <c r="U135" s="525"/>
      <c r="V135" s="525"/>
      <c r="W135" s="525"/>
      <c r="X135" s="525"/>
      <c r="Y135" s="525"/>
      <c r="Z135" s="525"/>
      <c r="AA135" s="525"/>
      <c r="AB135" s="525"/>
      <c r="AC135" s="525"/>
      <c r="AD135" s="525"/>
      <c r="AE135" s="525"/>
      <c r="AF135" s="525"/>
      <c r="AG135" s="525"/>
      <c r="AH135" s="525"/>
      <c r="AI135" s="525"/>
      <c r="AJ135" s="525"/>
      <c r="AK135" s="525"/>
      <c r="AL135" s="525"/>
      <c r="AM135" s="525"/>
      <c r="AN135" s="525"/>
      <c r="AO135" s="525"/>
      <c r="AP135" s="525"/>
      <c r="AQ135" s="525"/>
      <c r="AR135" s="525"/>
      <c r="AS135" s="525"/>
      <c r="AT135" s="525"/>
      <c r="AU135" s="525"/>
      <c r="AV135" s="525"/>
      <c r="AW135" s="525"/>
      <c r="AX135" s="519"/>
      <c r="AY135" s="520"/>
      <c r="AZ135" s="520"/>
      <c r="BA135" s="520"/>
      <c r="BB135" s="521"/>
      <c r="BC135" s="524"/>
      <c r="BD135" s="520"/>
      <c r="BE135" s="520"/>
      <c r="BF135" s="520"/>
      <c r="BG135" s="520"/>
      <c r="BH135" s="520"/>
      <c r="BI135" s="521"/>
      <c r="BJ135" s="446"/>
      <c r="BK135" s="447"/>
      <c r="BL135" s="447"/>
      <c r="BM135" s="447"/>
      <c r="BN135" s="447"/>
      <c r="BO135" s="447"/>
      <c r="BP135" s="447"/>
      <c r="BQ135" s="447"/>
      <c r="BR135" s="447"/>
      <c r="BS135" s="448"/>
      <c r="BT135" s="446"/>
      <c r="BU135" s="447"/>
      <c r="BV135" s="447"/>
      <c r="BW135" s="448"/>
      <c r="BX135" s="446"/>
      <c r="BY135" s="447"/>
      <c r="BZ135" s="447"/>
      <c r="CA135" s="448"/>
      <c r="CB135" s="377"/>
      <c r="CC135" s="378"/>
      <c r="CD135" s="378"/>
      <c r="CE135" s="378"/>
      <c r="CF135" s="378"/>
      <c r="CG135" s="378"/>
      <c r="CH135" s="378"/>
      <c r="CI135" s="379"/>
      <c r="CJ135" s="377"/>
      <c r="CK135" s="378"/>
      <c r="CL135" s="378"/>
      <c r="CM135" s="378"/>
      <c r="CN135" s="378"/>
      <c r="CO135" s="378"/>
      <c r="CP135" s="378"/>
      <c r="CQ135" s="379"/>
      <c r="CR135" s="377"/>
      <c r="CS135" s="378"/>
      <c r="CT135" s="378"/>
      <c r="CU135" s="378"/>
      <c r="CV135" s="378"/>
      <c r="CW135" s="378"/>
      <c r="CX135" s="378"/>
      <c r="CY135" s="379"/>
      <c r="CZ135" s="383"/>
      <c r="DA135" s="384"/>
      <c r="DB135" s="384"/>
      <c r="DC135" s="384"/>
      <c r="DD135" s="384"/>
      <c r="DE135" s="384"/>
      <c r="DF135" s="384"/>
      <c r="DG135" s="385"/>
    </row>
    <row r="136" spans="1:112" s="20" customFormat="1" x14ac:dyDescent="0.2">
      <c r="A136" s="512" t="s">
        <v>47</v>
      </c>
      <c r="B136" s="512"/>
      <c r="C136" s="512"/>
      <c r="D136" s="512"/>
      <c r="E136" s="512"/>
      <c r="F136" s="512"/>
      <c r="G136" s="512"/>
      <c r="H136" s="512"/>
      <c r="I136" s="512"/>
      <c r="J136" s="512"/>
      <c r="K136" s="512"/>
      <c r="L136" s="512"/>
      <c r="M136" s="512"/>
      <c r="N136" s="512"/>
      <c r="O136" s="512"/>
      <c r="P136" s="512"/>
      <c r="Q136" s="512"/>
      <c r="R136" s="512"/>
      <c r="S136" s="512"/>
      <c r="T136" s="512"/>
      <c r="U136" s="512"/>
      <c r="V136" s="512"/>
      <c r="W136" s="512"/>
      <c r="X136" s="512"/>
      <c r="Y136" s="512"/>
      <c r="Z136" s="512"/>
      <c r="AA136" s="512"/>
      <c r="AB136" s="512"/>
      <c r="AC136" s="512"/>
      <c r="AD136" s="512"/>
      <c r="AE136" s="512"/>
      <c r="AF136" s="512"/>
      <c r="AG136" s="512"/>
      <c r="AH136" s="512"/>
      <c r="AI136" s="512"/>
      <c r="AJ136" s="512"/>
      <c r="AK136" s="512"/>
      <c r="AL136" s="512"/>
      <c r="AM136" s="512"/>
      <c r="AN136" s="512"/>
      <c r="AO136" s="512"/>
      <c r="AP136" s="512"/>
      <c r="AQ136" s="512"/>
      <c r="AR136" s="512"/>
      <c r="AS136" s="512"/>
      <c r="AT136" s="512"/>
      <c r="AU136" s="512"/>
      <c r="AV136" s="512"/>
      <c r="AW136" s="512"/>
      <c r="AX136" s="513" t="s">
        <v>280</v>
      </c>
      <c r="AY136" s="514"/>
      <c r="AZ136" s="514"/>
      <c r="BA136" s="514"/>
      <c r="BB136" s="515"/>
      <c r="BC136" s="522" t="s">
        <v>96</v>
      </c>
      <c r="BD136" s="514"/>
      <c r="BE136" s="514"/>
      <c r="BF136" s="514"/>
      <c r="BG136" s="514"/>
      <c r="BH136" s="514"/>
      <c r="BI136" s="515"/>
      <c r="BJ136" s="440"/>
      <c r="BK136" s="441"/>
      <c r="BL136" s="441"/>
      <c r="BM136" s="441"/>
      <c r="BN136" s="441"/>
      <c r="BO136" s="441"/>
      <c r="BP136" s="441"/>
      <c r="BQ136" s="441"/>
      <c r="BR136" s="441"/>
      <c r="BS136" s="442"/>
      <c r="BT136" s="440"/>
      <c r="BU136" s="441"/>
      <c r="BV136" s="441"/>
      <c r="BW136" s="442"/>
      <c r="BX136" s="440"/>
      <c r="BY136" s="441"/>
      <c r="BZ136" s="441"/>
      <c r="CA136" s="442"/>
      <c r="CB136" s="374"/>
      <c r="CC136" s="375"/>
      <c r="CD136" s="375"/>
      <c r="CE136" s="375"/>
      <c r="CF136" s="375"/>
      <c r="CG136" s="375"/>
      <c r="CH136" s="375"/>
      <c r="CI136" s="376"/>
      <c r="CJ136" s="374"/>
      <c r="CK136" s="375"/>
      <c r="CL136" s="375"/>
      <c r="CM136" s="375"/>
      <c r="CN136" s="375"/>
      <c r="CO136" s="375"/>
      <c r="CP136" s="375"/>
      <c r="CQ136" s="376"/>
      <c r="CR136" s="374"/>
      <c r="CS136" s="375"/>
      <c r="CT136" s="375"/>
      <c r="CU136" s="375"/>
      <c r="CV136" s="375"/>
      <c r="CW136" s="375"/>
      <c r="CX136" s="375"/>
      <c r="CY136" s="376"/>
      <c r="CZ136" s="380" t="s">
        <v>54</v>
      </c>
      <c r="DA136" s="381"/>
      <c r="DB136" s="381"/>
      <c r="DC136" s="381"/>
      <c r="DD136" s="381"/>
      <c r="DE136" s="381"/>
      <c r="DF136" s="381"/>
      <c r="DG136" s="382"/>
    </row>
    <row r="137" spans="1:112" s="20" customFormat="1" x14ac:dyDescent="0.2">
      <c r="A137" s="525" t="s">
        <v>99</v>
      </c>
      <c r="B137" s="525"/>
      <c r="C137" s="525"/>
      <c r="D137" s="525"/>
      <c r="E137" s="525"/>
      <c r="F137" s="525"/>
      <c r="G137" s="525"/>
      <c r="H137" s="525"/>
      <c r="I137" s="525"/>
      <c r="J137" s="525"/>
      <c r="K137" s="525"/>
      <c r="L137" s="525"/>
      <c r="M137" s="525"/>
      <c r="N137" s="525"/>
      <c r="O137" s="525"/>
      <c r="P137" s="525"/>
      <c r="Q137" s="525"/>
      <c r="R137" s="525"/>
      <c r="S137" s="525"/>
      <c r="T137" s="525"/>
      <c r="U137" s="525"/>
      <c r="V137" s="525"/>
      <c r="W137" s="525"/>
      <c r="X137" s="525"/>
      <c r="Y137" s="525"/>
      <c r="Z137" s="525"/>
      <c r="AA137" s="525"/>
      <c r="AB137" s="525"/>
      <c r="AC137" s="525"/>
      <c r="AD137" s="525"/>
      <c r="AE137" s="525"/>
      <c r="AF137" s="525"/>
      <c r="AG137" s="525"/>
      <c r="AH137" s="525"/>
      <c r="AI137" s="525"/>
      <c r="AJ137" s="525"/>
      <c r="AK137" s="525"/>
      <c r="AL137" s="525"/>
      <c r="AM137" s="525"/>
      <c r="AN137" s="525"/>
      <c r="AO137" s="525"/>
      <c r="AP137" s="525"/>
      <c r="AQ137" s="525"/>
      <c r="AR137" s="525"/>
      <c r="AS137" s="525"/>
      <c r="AT137" s="525"/>
      <c r="AU137" s="525"/>
      <c r="AV137" s="525"/>
      <c r="AW137" s="525"/>
      <c r="AX137" s="519"/>
      <c r="AY137" s="520"/>
      <c r="AZ137" s="520"/>
      <c r="BA137" s="520"/>
      <c r="BB137" s="521"/>
      <c r="BC137" s="524"/>
      <c r="BD137" s="520"/>
      <c r="BE137" s="520"/>
      <c r="BF137" s="520"/>
      <c r="BG137" s="520"/>
      <c r="BH137" s="520"/>
      <c r="BI137" s="521"/>
      <c r="BJ137" s="446"/>
      <c r="BK137" s="447"/>
      <c r="BL137" s="447"/>
      <c r="BM137" s="447"/>
      <c r="BN137" s="447"/>
      <c r="BO137" s="447"/>
      <c r="BP137" s="447"/>
      <c r="BQ137" s="447"/>
      <c r="BR137" s="447"/>
      <c r="BS137" s="448"/>
      <c r="BT137" s="446"/>
      <c r="BU137" s="447"/>
      <c r="BV137" s="447"/>
      <c r="BW137" s="448"/>
      <c r="BX137" s="446"/>
      <c r="BY137" s="447"/>
      <c r="BZ137" s="447"/>
      <c r="CA137" s="448"/>
      <c r="CB137" s="377"/>
      <c r="CC137" s="378"/>
      <c r="CD137" s="378"/>
      <c r="CE137" s="378"/>
      <c r="CF137" s="378"/>
      <c r="CG137" s="378"/>
      <c r="CH137" s="378"/>
      <c r="CI137" s="379"/>
      <c r="CJ137" s="377"/>
      <c r="CK137" s="378"/>
      <c r="CL137" s="378"/>
      <c r="CM137" s="378"/>
      <c r="CN137" s="378"/>
      <c r="CO137" s="378"/>
      <c r="CP137" s="378"/>
      <c r="CQ137" s="379"/>
      <c r="CR137" s="377"/>
      <c r="CS137" s="378"/>
      <c r="CT137" s="378"/>
      <c r="CU137" s="378"/>
      <c r="CV137" s="378"/>
      <c r="CW137" s="378"/>
      <c r="CX137" s="378"/>
      <c r="CY137" s="379"/>
      <c r="CZ137" s="383"/>
      <c r="DA137" s="384"/>
      <c r="DB137" s="384"/>
      <c r="DC137" s="384"/>
      <c r="DD137" s="384"/>
      <c r="DE137" s="384"/>
      <c r="DF137" s="384"/>
      <c r="DG137" s="385"/>
    </row>
    <row r="138" spans="1:112" s="20" customFormat="1" ht="12.95" customHeight="1" x14ac:dyDescent="0.2">
      <c r="A138" s="757" t="s">
        <v>100</v>
      </c>
      <c r="B138" s="757"/>
      <c r="C138" s="757"/>
      <c r="D138" s="757"/>
      <c r="E138" s="757"/>
      <c r="F138" s="757"/>
      <c r="G138" s="757"/>
      <c r="H138" s="757"/>
      <c r="I138" s="757"/>
      <c r="J138" s="757"/>
      <c r="K138" s="757"/>
      <c r="L138" s="757"/>
      <c r="M138" s="757"/>
      <c r="N138" s="757"/>
      <c r="O138" s="757"/>
      <c r="P138" s="757"/>
      <c r="Q138" s="757"/>
      <c r="R138" s="757"/>
      <c r="S138" s="757"/>
      <c r="T138" s="757"/>
      <c r="U138" s="757"/>
      <c r="V138" s="757"/>
      <c r="W138" s="757"/>
      <c r="X138" s="757"/>
      <c r="Y138" s="757"/>
      <c r="Z138" s="757"/>
      <c r="AA138" s="757"/>
      <c r="AB138" s="757"/>
      <c r="AC138" s="757"/>
      <c r="AD138" s="757"/>
      <c r="AE138" s="757"/>
      <c r="AF138" s="757"/>
      <c r="AG138" s="757"/>
      <c r="AH138" s="757"/>
      <c r="AI138" s="757"/>
      <c r="AJ138" s="757"/>
      <c r="AK138" s="757"/>
      <c r="AL138" s="757"/>
      <c r="AM138" s="757"/>
      <c r="AN138" s="757"/>
      <c r="AO138" s="757"/>
      <c r="AP138" s="757"/>
      <c r="AQ138" s="757"/>
      <c r="AR138" s="757"/>
      <c r="AS138" s="757"/>
      <c r="AT138" s="757"/>
      <c r="AU138" s="757"/>
      <c r="AV138" s="757"/>
      <c r="AW138" s="757"/>
      <c r="AX138" s="730" t="s">
        <v>97</v>
      </c>
      <c r="AY138" s="731"/>
      <c r="AZ138" s="731"/>
      <c r="BA138" s="731"/>
      <c r="BB138" s="731"/>
      <c r="BC138" s="731" t="s">
        <v>98</v>
      </c>
      <c r="BD138" s="731"/>
      <c r="BE138" s="731"/>
      <c r="BF138" s="731"/>
      <c r="BG138" s="731"/>
      <c r="BH138" s="731"/>
      <c r="BI138" s="731"/>
      <c r="BJ138" s="529"/>
      <c r="BK138" s="530"/>
      <c r="BL138" s="530"/>
      <c r="BM138" s="530"/>
      <c r="BN138" s="530"/>
      <c r="BO138" s="530"/>
      <c r="BP138" s="530"/>
      <c r="BQ138" s="530"/>
      <c r="BR138" s="530"/>
      <c r="BS138" s="531"/>
      <c r="BT138" s="529"/>
      <c r="BU138" s="530"/>
      <c r="BV138" s="530"/>
      <c r="BW138" s="531"/>
      <c r="BX138" s="529"/>
      <c r="BY138" s="530"/>
      <c r="BZ138" s="530"/>
      <c r="CA138" s="531"/>
      <c r="CB138" s="743">
        <f>CB142</f>
        <v>90500</v>
      </c>
      <c r="CC138" s="743"/>
      <c r="CD138" s="743"/>
      <c r="CE138" s="743"/>
      <c r="CF138" s="743"/>
      <c r="CG138" s="743"/>
      <c r="CH138" s="743"/>
      <c r="CI138" s="743"/>
      <c r="CJ138" s="743">
        <f t="shared" ref="CJ138" si="44">CJ142</f>
        <v>90500</v>
      </c>
      <c r="CK138" s="743"/>
      <c r="CL138" s="743"/>
      <c r="CM138" s="743"/>
      <c r="CN138" s="743"/>
      <c r="CO138" s="743"/>
      <c r="CP138" s="743"/>
      <c r="CQ138" s="743"/>
      <c r="CR138" s="743">
        <f t="shared" ref="CR138" si="45">CR142</f>
        <v>90500</v>
      </c>
      <c r="CS138" s="743"/>
      <c r="CT138" s="743"/>
      <c r="CU138" s="743"/>
      <c r="CV138" s="743"/>
      <c r="CW138" s="743"/>
      <c r="CX138" s="743"/>
      <c r="CY138" s="743"/>
      <c r="CZ138" s="733" t="s">
        <v>54</v>
      </c>
      <c r="DA138" s="733"/>
      <c r="DB138" s="733"/>
      <c r="DC138" s="733"/>
      <c r="DD138" s="733"/>
      <c r="DE138" s="733"/>
      <c r="DF138" s="733"/>
      <c r="DG138" s="734"/>
      <c r="DH138" s="20" t="s">
        <v>1055</v>
      </c>
    </row>
    <row r="139" spans="1:112" s="166" customFormat="1" x14ac:dyDescent="0.2">
      <c r="A139" s="368" t="s">
        <v>47</v>
      </c>
      <c r="B139" s="368"/>
      <c r="C139" s="368"/>
      <c r="D139" s="368"/>
      <c r="E139" s="368"/>
      <c r="F139" s="368"/>
      <c r="G139" s="368"/>
      <c r="H139" s="368"/>
      <c r="I139" s="368"/>
      <c r="J139" s="368"/>
      <c r="K139" s="368"/>
      <c r="L139" s="368"/>
      <c r="M139" s="368"/>
      <c r="N139" s="368"/>
      <c r="O139" s="368"/>
      <c r="P139" s="368"/>
      <c r="Q139" s="368"/>
      <c r="R139" s="368"/>
      <c r="S139" s="368"/>
      <c r="T139" s="368"/>
      <c r="U139" s="368"/>
      <c r="V139" s="368"/>
      <c r="W139" s="368"/>
      <c r="X139" s="368"/>
      <c r="Y139" s="368"/>
      <c r="Z139" s="368"/>
      <c r="AA139" s="368"/>
      <c r="AB139" s="368"/>
      <c r="AC139" s="368"/>
      <c r="AD139" s="368"/>
      <c r="AE139" s="368"/>
      <c r="AF139" s="368"/>
      <c r="AG139" s="368"/>
      <c r="AH139" s="368"/>
      <c r="AI139" s="368"/>
      <c r="AJ139" s="368"/>
      <c r="AK139" s="368"/>
      <c r="AL139" s="368"/>
      <c r="AM139" s="368"/>
      <c r="AN139" s="368"/>
      <c r="AO139" s="368"/>
      <c r="AP139" s="368"/>
      <c r="AQ139" s="368"/>
      <c r="AR139" s="368"/>
      <c r="AS139" s="368"/>
      <c r="AT139" s="368"/>
      <c r="AU139" s="368"/>
      <c r="AV139" s="368"/>
      <c r="AW139" s="368"/>
      <c r="AX139" s="405" t="s">
        <v>101</v>
      </c>
      <c r="AY139" s="406"/>
      <c r="AZ139" s="406"/>
      <c r="BA139" s="406"/>
      <c r="BB139" s="407"/>
      <c r="BC139" s="414" t="s">
        <v>102</v>
      </c>
      <c r="BD139" s="406"/>
      <c r="BE139" s="406"/>
      <c r="BF139" s="406"/>
      <c r="BG139" s="406"/>
      <c r="BH139" s="406"/>
      <c r="BI139" s="407"/>
      <c r="BJ139" s="430"/>
      <c r="BK139" s="431"/>
      <c r="BL139" s="431"/>
      <c r="BM139" s="431"/>
      <c r="BN139" s="431"/>
      <c r="BO139" s="431"/>
      <c r="BP139" s="431"/>
      <c r="BQ139" s="431"/>
      <c r="BR139" s="431"/>
      <c r="BS139" s="432"/>
      <c r="BT139" s="430"/>
      <c r="BU139" s="431"/>
      <c r="BV139" s="431"/>
      <c r="BW139" s="432"/>
      <c r="BX139" s="430"/>
      <c r="BY139" s="431"/>
      <c r="BZ139" s="431"/>
      <c r="CA139" s="432"/>
      <c r="CB139" s="389"/>
      <c r="CC139" s="390"/>
      <c r="CD139" s="390"/>
      <c r="CE139" s="390"/>
      <c r="CF139" s="390"/>
      <c r="CG139" s="390"/>
      <c r="CH139" s="390"/>
      <c r="CI139" s="391"/>
      <c r="CJ139" s="389"/>
      <c r="CK139" s="390"/>
      <c r="CL139" s="390"/>
      <c r="CM139" s="390"/>
      <c r="CN139" s="390"/>
      <c r="CO139" s="390"/>
      <c r="CP139" s="390"/>
      <c r="CQ139" s="391"/>
      <c r="CR139" s="389"/>
      <c r="CS139" s="390"/>
      <c r="CT139" s="390"/>
      <c r="CU139" s="390"/>
      <c r="CV139" s="390"/>
      <c r="CW139" s="390"/>
      <c r="CX139" s="390"/>
      <c r="CY139" s="391"/>
      <c r="CZ139" s="690" t="s">
        <v>54</v>
      </c>
      <c r="DA139" s="691"/>
      <c r="DB139" s="691"/>
      <c r="DC139" s="691"/>
      <c r="DD139" s="691"/>
      <c r="DE139" s="691"/>
      <c r="DF139" s="691"/>
      <c r="DG139" s="692"/>
    </row>
    <row r="140" spans="1:112" s="166" customFormat="1" x14ac:dyDescent="0.2">
      <c r="A140" s="372" t="s">
        <v>185</v>
      </c>
      <c r="B140" s="372"/>
      <c r="C140" s="372"/>
      <c r="D140" s="372"/>
      <c r="E140" s="372"/>
      <c r="F140" s="372"/>
      <c r="G140" s="372"/>
      <c r="H140" s="372"/>
      <c r="I140" s="372"/>
      <c r="J140" s="372"/>
      <c r="K140" s="372"/>
      <c r="L140" s="372"/>
      <c r="M140" s="372"/>
      <c r="N140" s="372"/>
      <c r="O140" s="372"/>
      <c r="P140" s="372"/>
      <c r="Q140" s="372"/>
      <c r="R140" s="372"/>
      <c r="S140" s="372"/>
      <c r="T140" s="372"/>
      <c r="U140" s="372"/>
      <c r="V140" s="372"/>
      <c r="W140" s="372"/>
      <c r="X140" s="372"/>
      <c r="Y140" s="372"/>
      <c r="Z140" s="372"/>
      <c r="AA140" s="372"/>
      <c r="AB140" s="372"/>
      <c r="AC140" s="372"/>
      <c r="AD140" s="372"/>
      <c r="AE140" s="372"/>
      <c r="AF140" s="372"/>
      <c r="AG140" s="372"/>
      <c r="AH140" s="372"/>
      <c r="AI140" s="372"/>
      <c r="AJ140" s="372"/>
      <c r="AK140" s="372"/>
      <c r="AL140" s="372"/>
      <c r="AM140" s="372"/>
      <c r="AN140" s="372"/>
      <c r="AO140" s="372"/>
      <c r="AP140" s="372"/>
      <c r="AQ140" s="372"/>
      <c r="AR140" s="372"/>
      <c r="AS140" s="372"/>
      <c r="AT140" s="372"/>
      <c r="AU140" s="372"/>
      <c r="AV140" s="372"/>
      <c r="AW140" s="373"/>
      <c r="AX140" s="408"/>
      <c r="AY140" s="409"/>
      <c r="AZ140" s="409"/>
      <c r="BA140" s="409"/>
      <c r="BB140" s="410"/>
      <c r="BC140" s="415"/>
      <c r="BD140" s="409"/>
      <c r="BE140" s="409"/>
      <c r="BF140" s="409"/>
      <c r="BG140" s="409"/>
      <c r="BH140" s="409"/>
      <c r="BI140" s="410"/>
      <c r="BJ140" s="526"/>
      <c r="BK140" s="527"/>
      <c r="BL140" s="527"/>
      <c r="BM140" s="527"/>
      <c r="BN140" s="527"/>
      <c r="BO140" s="527"/>
      <c r="BP140" s="527"/>
      <c r="BQ140" s="527"/>
      <c r="BR140" s="527"/>
      <c r="BS140" s="528"/>
      <c r="BT140" s="526"/>
      <c r="BU140" s="527"/>
      <c r="BV140" s="527"/>
      <c r="BW140" s="528"/>
      <c r="BX140" s="526"/>
      <c r="BY140" s="527"/>
      <c r="BZ140" s="527"/>
      <c r="CA140" s="528"/>
      <c r="CB140" s="392"/>
      <c r="CC140" s="393"/>
      <c r="CD140" s="393"/>
      <c r="CE140" s="393"/>
      <c r="CF140" s="393"/>
      <c r="CG140" s="393"/>
      <c r="CH140" s="393"/>
      <c r="CI140" s="394"/>
      <c r="CJ140" s="392"/>
      <c r="CK140" s="393"/>
      <c r="CL140" s="393"/>
      <c r="CM140" s="393"/>
      <c r="CN140" s="393"/>
      <c r="CO140" s="393"/>
      <c r="CP140" s="393"/>
      <c r="CQ140" s="394"/>
      <c r="CR140" s="392"/>
      <c r="CS140" s="393"/>
      <c r="CT140" s="393"/>
      <c r="CU140" s="393"/>
      <c r="CV140" s="393"/>
      <c r="CW140" s="393"/>
      <c r="CX140" s="393"/>
      <c r="CY140" s="394"/>
      <c r="CZ140" s="693"/>
      <c r="DA140" s="694"/>
      <c r="DB140" s="694"/>
      <c r="DC140" s="694"/>
      <c r="DD140" s="694"/>
      <c r="DE140" s="694"/>
      <c r="DF140" s="694"/>
      <c r="DG140" s="695"/>
    </row>
    <row r="141" spans="1:112" s="166" customFormat="1" x14ac:dyDescent="0.2">
      <c r="A141" s="370" t="s">
        <v>184</v>
      </c>
      <c r="B141" s="370"/>
      <c r="C141" s="370"/>
      <c r="D141" s="370"/>
      <c r="E141" s="370"/>
      <c r="F141" s="370"/>
      <c r="G141" s="370"/>
      <c r="H141" s="370"/>
      <c r="I141" s="370"/>
      <c r="J141" s="370"/>
      <c r="K141" s="370"/>
      <c r="L141" s="370"/>
      <c r="M141" s="370"/>
      <c r="N141" s="370"/>
      <c r="O141" s="370"/>
      <c r="P141" s="370"/>
      <c r="Q141" s="370"/>
      <c r="R141" s="370"/>
      <c r="S141" s="370"/>
      <c r="T141" s="370"/>
      <c r="U141" s="370"/>
      <c r="V141" s="370"/>
      <c r="W141" s="370"/>
      <c r="X141" s="370"/>
      <c r="Y141" s="370"/>
      <c r="Z141" s="370"/>
      <c r="AA141" s="370"/>
      <c r="AB141" s="370"/>
      <c r="AC141" s="370"/>
      <c r="AD141" s="370"/>
      <c r="AE141" s="370"/>
      <c r="AF141" s="370"/>
      <c r="AG141" s="370"/>
      <c r="AH141" s="370"/>
      <c r="AI141" s="370"/>
      <c r="AJ141" s="370"/>
      <c r="AK141" s="370"/>
      <c r="AL141" s="370"/>
      <c r="AM141" s="370"/>
      <c r="AN141" s="370"/>
      <c r="AO141" s="370"/>
      <c r="AP141" s="370"/>
      <c r="AQ141" s="370"/>
      <c r="AR141" s="370"/>
      <c r="AS141" s="370"/>
      <c r="AT141" s="370"/>
      <c r="AU141" s="370"/>
      <c r="AV141" s="370"/>
      <c r="AW141" s="370"/>
      <c r="AX141" s="411"/>
      <c r="AY141" s="412"/>
      <c r="AZ141" s="412"/>
      <c r="BA141" s="412"/>
      <c r="BB141" s="413"/>
      <c r="BC141" s="416"/>
      <c r="BD141" s="412"/>
      <c r="BE141" s="412"/>
      <c r="BF141" s="412"/>
      <c r="BG141" s="412"/>
      <c r="BH141" s="412"/>
      <c r="BI141" s="413"/>
      <c r="BJ141" s="433"/>
      <c r="BK141" s="434"/>
      <c r="BL141" s="434"/>
      <c r="BM141" s="434"/>
      <c r="BN141" s="434"/>
      <c r="BO141" s="434"/>
      <c r="BP141" s="434"/>
      <c r="BQ141" s="434"/>
      <c r="BR141" s="434"/>
      <c r="BS141" s="435"/>
      <c r="BT141" s="433"/>
      <c r="BU141" s="434"/>
      <c r="BV141" s="434"/>
      <c r="BW141" s="435"/>
      <c r="BX141" s="433"/>
      <c r="BY141" s="434"/>
      <c r="BZ141" s="434"/>
      <c r="CA141" s="435"/>
      <c r="CB141" s="584"/>
      <c r="CC141" s="585"/>
      <c r="CD141" s="585"/>
      <c r="CE141" s="585"/>
      <c r="CF141" s="585"/>
      <c r="CG141" s="585"/>
      <c r="CH141" s="585"/>
      <c r="CI141" s="586"/>
      <c r="CJ141" s="584"/>
      <c r="CK141" s="585"/>
      <c r="CL141" s="585"/>
      <c r="CM141" s="585"/>
      <c r="CN141" s="585"/>
      <c r="CO141" s="585"/>
      <c r="CP141" s="585"/>
      <c r="CQ141" s="586"/>
      <c r="CR141" s="584"/>
      <c r="CS141" s="585"/>
      <c r="CT141" s="585"/>
      <c r="CU141" s="585"/>
      <c r="CV141" s="585"/>
      <c r="CW141" s="585"/>
      <c r="CX141" s="585"/>
      <c r="CY141" s="586"/>
      <c r="CZ141" s="696"/>
      <c r="DA141" s="697"/>
      <c r="DB141" s="697"/>
      <c r="DC141" s="697"/>
      <c r="DD141" s="697"/>
      <c r="DE141" s="697"/>
      <c r="DF141" s="697"/>
      <c r="DG141" s="698"/>
    </row>
    <row r="142" spans="1:112" s="166" customFormat="1" x14ac:dyDescent="0.2">
      <c r="A142" s="368" t="s">
        <v>71</v>
      </c>
      <c r="B142" s="368"/>
      <c r="C142" s="368"/>
      <c r="D142" s="368"/>
      <c r="E142" s="368"/>
      <c r="F142" s="368"/>
      <c r="G142" s="368"/>
      <c r="H142" s="368"/>
      <c r="I142" s="368"/>
      <c r="J142" s="368"/>
      <c r="K142" s="368"/>
      <c r="L142" s="368"/>
      <c r="M142" s="368"/>
      <c r="N142" s="368"/>
      <c r="O142" s="368"/>
      <c r="P142" s="368"/>
      <c r="Q142" s="368"/>
      <c r="R142" s="368"/>
      <c r="S142" s="368"/>
      <c r="T142" s="368"/>
      <c r="U142" s="368"/>
      <c r="V142" s="368"/>
      <c r="W142" s="368"/>
      <c r="X142" s="368"/>
      <c r="Y142" s="368"/>
      <c r="Z142" s="368"/>
      <c r="AA142" s="368"/>
      <c r="AB142" s="368"/>
      <c r="AC142" s="368"/>
      <c r="AD142" s="368"/>
      <c r="AE142" s="368"/>
      <c r="AF142" s="368"/>
      <c r="AG142" s="368"/>
      <c r="AH142" s="368"/>
      <c r="AI142" s="368"/>
      <c r="AJ142" s="368"/>
      <c r="AK142" s="368"/>
      <c r="AL142" s="368"/>
      <c r="AM142" s="368"/>
      <c r="AN142" s="368"/>
      <c r="AO142" s="368"/>
      <c r="AP142" s="368"/>
      <c r="AQ142" s="368"/>
      <c r="AR142" s="368"/>
      <c r="AS142" s="368"/>
      <c r="AT142" s="368"/>
      <c r="AU142" s="368"/>
      <c r="AV142" s="368"/>
      <c r="AW142" s="368"/>
      <c r="AX142" s="405" t="s">
        <v>104</v>
      </c>
      <c r="AY142" s="406"/>
      <c r="AZ142" s="406"/>
      <c r="BA142" s="406"/>
      <c r="BB142" s="407"/>
      <c r="BC142" s="414" t="s">
        <v>103</v>
      </c>
      <c r="BD142" s="406"/>
      <c r="BE142" s="406"/>
      <c r="BF142" s="406"/>
      <c r="BG142" s="406"/>
      <c r="BH142" s="406"/>
      <c r="BI142" s="407"/>
      <c r="BJ142" s="430" t="s">
        <v>494</v>
      </c>
      <c r="BK142" s="431"/>
      <c r="BL142" s="431"/>
      <c r="BM142" s="431"/>
      <c r="BN142" s="431"/>
      <c r="BO142" s="431"/>
      <c r="BP142" s="431"/>
      <c r="BQ142" s="431"/>
      <c r="BR142" s="431"/>
      <c r="BS142" s="432"/>
      <c r="BT142" s="430" t="s">
        <v>938</v>
      </c>
      <c r="BU142" s="431"/>
      <c r="BV142" s="431"/>
      <c r="BW142" s="432"/>
      <c r="BX142" s="430" t="s">
        <v>448</v>
      </c>
      <c r="BY142" s="431"/>
      <c r="BZ142" s="431"/>
      <c r="CA142" s="432"/>
      <c r="CB142" s="389">
        <f>'321'!G21</f>
        <v>90500</v>
      </c>
      <c r="CC142" s="390"/>
      <c r="CD142" s="390"/>
      <c r="CE142" s="390"/>
      <c r="CF142" s="390"/>
      <c r="CG142" s="390"/>
      <c r="CH142" s="390"/>
      <c r="CI142" s="391"/>
      <c r="CJ142" s="389">
        <f>'321'!J21</f>
        <v>90500</v>
      </c>
      <c r="CK142" s="390"/>
      <c r="CL142" s="390"/>
      <c r="CM142" s="390"/>
      <c r="CN142" s="390"/>
      <c r="CO142" s="390"/>
      <c r="CP142" s="390"/>
      <c r="CQ142" s="391"/>
      <c r="CR142" s="389">
        <f>'321'!M21</f>
        <v>90500</v>
      </c>
      <c r="CS142" s="390"/>
      <c r="CT142" s="390"/>
      <c r="CU142" s="390"/>
      <c r="CV142" s="390"/>
      <c r="CW142" s="390"/>
      <c r="CX142" s="390"/>
      <c r="CY142" s="391"/>
      <c r="CZ142" s="690" t="s">
        <v>54</v>
      </c>
      <c r="DA142" s="691"/>
      <c r="DB142" s="691"/>
      <c r="DC142" s="691"/>
      <c r="DD142" s="691"/>
      <c r="DE142" s="691"/>
      <c r="DF142" s="691"/>
      <c r="DG142" s="692"/>
    </row>
    <row r="143" spans="1:112" s="166" customFormat="1" x14ac:dyDescent="0.2">
      <c r="A143" s="372" t="s">
        <v>106</v>
      </c>
      <c r="B143" s="372"/>
      <c r="C143" s="372"/>
      <c r="D143" s="372"/>
      <c r="E143" s="372"/>
      <c r="F143" s="372"/>
      <c r="G143" s="372"/>
      <c r="H143" s="372"/>
      <c r="I143" s="372"/>
      <c r="J143" s="372"/>
      <c r="K143" s="372"/>
      <c r="L143" s="372"/>
      <c r="M143" s="372"/>
      <c r="N143" s="372"/>
      <c r="O143" s="372"/>
      <c r="P143" s="372"/>
      <c r="Q143" s="372"/>
      <c r="R143" s="372"/>
      <c r="S143" s="372"/>
      <c r="T143" s="372"/>
      <c r="U143" s="372"/>
      <c r="V143" s="372"/>
      <c r="W143" s="372"/>
      <c r="X143" s="372"/>
      <c r="Y143" s="372"/>
      <c r="Z143" s="372"/>
      <c r="AA143" s="372"/>
      <c r="AB143" s="372"/>
      <c r="AC143" s="372"/>
      <c r="AD143" s="372"/>
      <c r="AE143" s="372"/>
      <c r="AF143" s="372"/>
      <c r="AG143" s="372"/>
      <c r="AH143" s="372"/>
      <c r="AI143" s="372"/>
      <c r="AJ143" s="372"/>
      <c r="AK143" s="372"/>
      <c r="AL143" s="372"/>
      <c r="AM143" s="372"/>
      <c r="AN143" s="372"/>
      <c r="AO143" s="372"/>
      <c r="AP143" s="372"/>
      <c r="AQ143" s="372"/>
      <c r="AR143" s="372"/>
      <c r="AS143" s="372"/>
      <c r="AT143" s="372"/>
      <c r="AU143" s="372"/>
      <c r="AV143" s="372"/>
      <c r="AW143" s="372"/>
      <c r="AX143" s="408"/>
      <c r="AY143" s="409"/>
      <c r="AZ143" s="409"/>
      <c r="BA143" s="409"/>
      <c r="BB143" s="410"/>
      <c r="BC143" s="415"/>
      <c r="BD143" s="409"/>
      <c r="BE143" s="409"/>
      <c r="BF143" s="409"/>
      <c r="BG143" s="409"/>
      <c r="BH143" s="409"/>
      <c r="BI143" s="410"/>
      <c r="BJ143" s="526"/>
      <c r="BK143" s="527"/>
      <c r="BL143" s="527"/>
      <c r="BM143" s="527"/>
      <c r="BN143" s="527"/>
      <c r="BO143" s="527"/>
      <c r="BP143" s="527"/>
      <c r="BQ143" s="527"/>
      <c r="BR143" s="527"/>
      <c r="BS143" s="528"/>
      <c r="BT143" s="526"/>
      <c r="BU143" s="527"/>
      <c r="BV143" s="527"/>
      <c r="BW143" s="528"/>
      <c r="BX143" s="526"/>
      <c r="BY143" s="527"/>
      <c r="BZ143" s="527"/>
      <c r="CA143" s="528"/>
      <c r="CB143" s="392"/>
      <c r="CC143" s="393"/>
      <c r="CD143" s="393"/>
      <c r="CE143" s="393"/>
      <c r="CF143" s="393"/>
      <c r="CG143" s="393"/>
      <c r="CH143" s="393"/>
      <c r="CI143" s="394"/>
      <c r="CJ143" s="392"/>
      <c r="CK143" s="393"/>
      <c r="CL143" s="393"/>
      <c r="CM143" s="393"/>
      <c r="CN143" s="393"/>
      <c r="CO143" s="393"/>
      <c r="CP143" s="393"/>
      <c r="CQ143" s="394"/>
      <c r="CR143" s="392"/>
      <c r="CS143" s="393"/>
      <c r="CT143" s="393"/>
      <c r="CU143" s="393"/>
      <c r="CV143" s="393"/>
      <c r="CW143" s="393"/>
      <c r="CX143" s="393"/>
      <c r="CY143" s="394"/>
      <c r="CZ143" s="693"/>
      <c r="DA143" s="694"/>
      <c r="DB143" s="694"/>
      <c r="DC143" s="694"/>
      <c r="DD143" s="694"/>
      <c r="DE143" s="694"/>
      <c r="DF143" s="694"/>
      <c r="DG143" s="695"/>
      <c r="DH143" s="166" t="s">
        <v>1006</v>
      </c>
    </row>
    <row r="144" spans="1:112" s="166" customFormat="1" x14ac:dyDescent="0.2">
      <c r="A144" s="370" t="s">
        <v>105</v>
      </c>
      <c r="B144" s="370"/>
      <c r="C144" s="370"/>
      <c r="D144" s="370"/>
      <c r="E144" s="370"/>
      <c r="F144" s="370"/>
      <c r="G144" s="370"/>
      <c r="H144" s="370"/>
      <c r="I144" s="370"/>
      <c r="J144" s="370"/>
      <c r="K144" s="370"/>
      <c r="L144" s="370"/>
      <c r="M144" s="370"/>
      <c r="N144" s="370"/>
      <c r="O144" s="370"/>
      <c r="P144" s="370"/>
      <c r="Q144" s="370"/>
      <c r="R144" s="370"/>
      <c r="S144" s="370"/>
      <c r="T144" s="370"/>
      <c r="U144" s="370"/>
      <c r="V144" s="370"/>
      <c r="W144" s="370"/>
      <c r="X144" s="370"/>
      <c r="Y144" s="370"/>
      <c r="Z144" s="370"/>
      <c r="AA144" s="370"/>
      <c r="AB144" s="370"/>
      <c r="AC144" s="370"/>
      <c r="AD144" s="370"/>
      <c r="AE144" s="370"/>
      <c r="AF144" s="370"/>
      <c r="AG144" s="370"/>
      <c r="AH144" s="370"/>
      <c r="AI144" s="370"/>
      <c r="AJ144" s="370"/>
      <c r="AK144" s="370"/>
      <c r="AL144" s="370"/>
      <c r="AM144" s="370"/>
      <c r="AN144" s="370"/>
      <c r="AO144" s="370"/>
      <c r="AP144" s="370"/>
      <c r="AQ144" s="370"/>
      <c r="AR144" s="370"/>
      <c r="AS144" s="370"/>
      <c r="AT144" s="370"/>
      <c r="AU144" s="370"/>
      <c r="AV144" s="370"/>
      <c r="AW144" s="370"/>
      <c r="AX144" s="411"/>
      <c r="AY144" s="412"/>
      <c r="AZ144" s="412"/>
      <c r="BA144" s="412"/>
      <c r="BB144" s="413"/>
      <c r="BC144" s="416"/>
      <c r="BD144" s="412"/>
      <c r="BE144" s="412"/>
      <c r="BF144" s="412"/>
      <c r="BG144" s="412"/>
      <c r="BH144" s="412"/>
      <c r="BI144" s="413"/>
      <c r="BJ144" s="433"/>
      <c r="BK144" s="434"/>
      <c r="BL144" s="434"/>
      <c r="BM144" s="434"/>
      <c r="BN144" s="434"/>
      <c r="BO144" s="434"/>
      <c r="BP144" s="434"/>
      <c r="BQ144" s="434"/>
      <c r="BR144" s="434"/>
      <c r="BS144" s="435"/>
      <c r="BT144" s="433"/>
      <c r="BU144" s="434"/>
      <c r="BV144" s="434"/>
      <c r="BW144" s="435"/>
      <c r="BX144" s="433"/>
      <c r="BY144" s="434"/>
      <c r="BZ144" s="434"/>
      <c r="CA144" s="435"/>
      <c r="CB144" s="584"/>
      <c r="CC144" s="585"/>
      <c r="CD144" s="585"/>
      <c r="CE144" s="585"/>
      <c r="CF144" s="585"/>
      <c r="CG144" s="585"/>
      <c r="CH144" s="585"/>
      <c r="CI144" s="586"/>
      <c r="CJ144" s="584"/>
      <c r="CK144" s="585"/>
      <c r="CL144" s="585"/>
      <c r="CM144" s="585"/>
      <c r="CN144" s="585"/>
      <c r="CO144" s="585"/>
      <c r="CP144" s="585"/>
      <c r="CQ144" s="586"/>
      <c r="CR144" s="584"/>
      <c r="CS144" s="585"/>
      <c r="CT144" s="585"/>
      <c r="CU144" s="585"/>
      <c r="CV144" s="585"/>
      <c r="CW144" s="585"/>
      <c r="CX144" s="585"/>
      <c r="CY144" s="586"/>
      <c r="CZ144" s="696"/>
      <c r="DA144" s="697"/>
      <c r="DB144" s="697"/>
      <c r="DC144" s="697"/>
      <c r="DD144" s="697"/>
      <c r="DE144" s="697"/>
      <c r="DF144" s="697"/>
      <c r="DG144" s="698"/>
    </row>
    <row r="145" spans="1:112" s="166" customFormat="1" ht="12.95" customHeight="1" x14ac:dyDescent="0.2">
      <c r="A145" s="752"/>
      <c r="B145" s="752"/>
      <c r="C145" s="752"/>
      <c r="D145" s="752"/>
      <c r="E145" s="752"/>
      <c r="F145" s="752"/>
      <c r="G145" s="752"/>
      <c r="H145" s="752"/>
      <c r="I145" s="752"/>
      <c r="J145" s="752"/>
      <c r="K145" s="752"/>
      <c r="L145" s="752"/>
      <c r="M145" s="752"/>
      <c r="N145" s="752"/>
      <c r="O145" s="752"/>
      <c r="P145" s="752"/>
      <c r="Q145" s="752"/>
      <c r="R145" s="752"/>
      <c r="S145" s="752"/>
      <c r="T145" s="752"/>
      <c r="U145" s="752"/>
      <c r="V145" s="752"/>
      <c r="W145" s="752"/>
      <c r="X145" s="752"/>
      <c r="Y145" s="752"/>
      <c r="Z145" s="752"/>
      <c r="AA145" s="752"/>
      <c r="AB145" s="752"/>
      <c r="AC145" s="752"/>
      <c r="AD145" s="752"/>
      <c r="AE145" s="752"/>
      <c r="AF145" s="752"/>
      <c r="AG145" s="752"/>
      <c r="AH145" s="752"/>
      <c r="AI145" s="752"/>
      <c r="AJ145" s="752"/>
      <c r="AK145" s="752"/>
      <c r="AL145" s="752"/>
      <c r="AM145" s="752"/>
      <c r="AN145" s="752"/>
      <c r="AO145" s="752"/>
      <c r="AP145" s="752"/>
      <c r="AQ145" s="752"/>
      <c r="AR145" s="752"/>
      <c r="AS145" s="752"/>
      <c r="AT145" s="752"/>
      <c r="AU145" s="752"/>
      <c r="AV145" s="752"/>
      <c r="AW145" s="752"/>
      <c r="AX145" s="741"/>
      <c r="AY145" s="742"/>
      <c r="AZ145" s="742"/>
      <c r="BA145" s="742"/>
      <c r="BB145" s="742"/>
      <c r="BC145" s="742"/>
      <c r="BD145" s="742"/>
      <c r="BE145" s="742"/>
      <c r="BF145" s="742"/>
      <c r="BG145" s="742"/>
      <c r="BH145" s="742"/>
      <c r="BI145" s="742"/>
      <c r="BJ145" s="399"/>
      <c r="BK145" s="400"/>
      <c r="BL145" s="400"/>
      <c r="BM145" s="400"/>
      <c r="BN145" s="400"/>
      <c r="BO145" s="400"/>
      <c r="BP145" s="400"/>
      <c r="BQ145" s="400"/>
      <c r="BR145" s="400"/>
      <c r="BS145" s="401"/>
      <c r="BT145" s="399"/>
      <c r="BU145" s="400"/>
      <c r="BV145" s="400"/>
      <c r="BW145" s="401"/>
      <c r="BX145" s="399"/>
      <c r="BY145" s="400"/>
      <c r="BZ145" s="400"/>
      <c r="CA145" s="401"/>
      <c r="CB145" s="572"/>
      <c r="CC145" s="572"/>
      <c r="CD145" s="572"/>
      <c r="CE145" s="572"/>
      <c r="CF145" s="572"/>
      <c r="CG145" s="572"/>
      <c r="CH145" s="572"/>
      <c r="CI145" s="572"/>
      <c r="CJ145" s="572"/>
      <c r="CK145" s="572"/>
      <c r="CL145" s="572"/>
      <c r="CM145" s="572"/>
      <c r="CN145" s="572"/>
      <c r="CO145" s="572"/>
      <c r="CP145" s="572"/>
      <c r="CQ145" s="572"/>
      <c r="CR145" s="572"/>
      <c r="CS145" s="572"/>
      <c r="CT145" s="572"/>
      <c r="CU145" s="572"/>
      <c r="CV145" s="572"/>
      <c r="CW145" s="572"/>
      <c r="CX145" s="572"/>
      <c r="CY145" s="572"/>
      <c r="CZ145" s="758"/>
      <c r="DA145" s="758"/>
      <c r="DB145" s="758"/>
      <c r="DC145" s="758"/>
      <c r="DD145" s="758"/>
      <c r="DE145" s="758"/>
      <c r="DF145" s="758"/>
      <c r="DG145" s="759"/>
    </row>
    <row r="146" spans="1:112" s="166" customFormat="1" x14ac:dyDescent="0.2">
      <c r="A146" s="368" t="s">
        <v>121</v>
      </c>
      <c r="B146" s="368"/>
      <c r="C146" s="368"/>
      <c r="D146" s="368"/>
      <c r="E146" s="368"/>
      <c r="F146" s="368"/>
      <c r="G146" s="368"/>
      <c r="H146" s="368"/>
      <c r="I146" s="368"/>
      <c r="J146" s="368"/>
      <c r="K146" s="368"/>
      <c r="L146" s="368"/>
      <c r="M146" s="368"/>
      <c r="N146" s="368"/>
      <c r="O146" s="368"/>
      <c r="P146" s="368"/>
      <c r="Q146" s="368"/>
      <c r="R146" s="368"/>
      <c r="S146" s="368"/>
      <c r="T146" s="368"/>
      <c r="U146" s="368"/>
      <c r="V146" s="368"/>
      <c r="W146" s="368"/>
      <c r="X146" s="368"/>
      <c r="Y146" s="368"/>
      <c r="Z146" s="368"/>
      <c r="AA146" s="368"/>
      <c r="AB146" s="368"/>
      <c r="AC146" s="368"/>
      <c r="AD146" s="368"/>
      <c r="AE146" s="368"/>
      <c r="AF146" s="368"/>
      <c r="AG146" s="368"/>
      <c r="AH146" s="368"/>
      <c r="AI146" s="368"/>
      <c r="AJ146" s="368"/>
      <c r="AK146" s="368"/>
      <c r="AL146" s="368"/>
      <c r="AM146" s="368"/>
      <c r="AN146" s="368"/>
      <c r="AO146" s="368"/>
      <c r="AP146" s="368"/>
      <c r="AQ146" s="368"/>
      <c r="AR146" s="368"/>
      <c r="AS146" s="368"/>
      <c r="AT146" s="368"/>
      <c r="AU146" s="368"/>
      <c r="AV146" s="368"/>
      <c r="AW146" s="368"/>
      <c r="AX146" s="405" t="s">
        <v>107</v>
      </c>
      <c r="AY146" s="406"/>
      <c r="AZ146" s="406"/>
      <c r="BA146" s="406"/>
      <c r="BB146" s="407"/>
      <c r="BC146" s="414" t="s">
        <v>112</v>
      </c>
      <c r="BD146" s="406"/>
      <c r="BE146" s="406"/>
      <c r="BF146" s="406"/>
      <c r="BG146" s="406"/>
      <c r="BH146" s="406"/>
      <c r="BI146" s="407"/>
      <c r="BJ146" s="430"/>
      <c r="BK146" s="431"/>
      <c r="BL146" s="431"/>
      <c r="BM146" s="431"/>
      <c r="BN146" s="431"/>
      <c r="BO146" s="431"/>
      <c r="BP146" s="431"/>
      <c r="BQ146" s="431"/>
      <c r="BR146" s="431"/>
      <c r="BS146" s="432"/>
      <c r="BT146" s="430"/>
      <c r="BU146" s="431"/>
      <c r="BV146" s="431"/>
      <c r="BW146" s="432"/>
      <c r="BX146" s="430"/>
      <c r="BY146" s="431"/>
      <c r="BZ146" s="431"/>
      <c r="CA146" s="432"/>
      <c r="CB146" s="389"/>
      <c r="CC146" s="390"/>
      <c r="CD146" s="390"/>
      <c r="CE146" s="390"/>
      <c r="CF146" s="390"/>
      <c r="CG146" s="390"/>
      <c r="CH146" s="390"/>
      <c r="CI146" s="391"/>
      <c r="CJ146" s="389"/>
      <c r="CK146" s="390"/>
      <c r="CL146" s="390"/>
      <c r="CM146" s="390"/>
      <c r="CN146" s="390"/>
      <c r="CO146" s="390"/>
      <c r="CP146" s="390"/>
      <c r="CQ146" s="391"/>
      <c r="CR146" s="389"/>
      <c r="CS146" s="390"/>
      <c r="CT146" s="390"/>
      <c r="CU146" s="390"/>
      <c r="CV146" s="390"/>
      <c r="CW146" s="390"/>
      <c r="CX146" s="390"/>
      <c r="CY146" s="391"/>
      <c r="CZ146" s="690" t="s">
        <v>54</v>
      </c>
      <c r="DA146" s="691"/>
      <c r="DB146" s="691"/>
      <c r="DC146" s="691"/>
      <c r="DD146" s="691"/>
      <c r="DE146" s="691"/>
      <c r="DF146" s="691"/>
      <c r="DG146" s="692"/>
    </row>
    <row r="147" spans="1:112" s="166" customFormat="1" x14ac:dyDescent="0.2">
      <c r="A147" s="370" t="s">
        <v>122</v>
      </c>
      <c r="B147" s="370"/>
      <c r="C147" s="370"/>
      <c r="D147" s="370"/>
      <c r="E147" s="370"/>
      <c r="F147" s="370"/>
      <c r="G147" s="370"/>
      <c r="H147" s="370"/>
      <c r="I147" s="370"/>
      <c r="J147" s="370"/>
      <c r="K147" s="370"/>
      <c r="L147" s="370"/>
      <c r="M147" s="370"/>
      <c r="N147" s="370"/>
      <c r="O147" s="370"/>
      <c r="P147" s="370"/>
      <c r="Q147" s="370"/>
      <c r="R147" s="370"/>
      <c r="S147" s="370"/>
      <c r="T147" s="370"/>
      <c r="U147" s="370"/>
      <c r="V147" s="370"/>
      <c r="W147" s="370"/>
      <c r="X147" s="370"/>
      <c r="Y147" s="370"/>
      <c r="Z147" s="370"/>
      <c r="AA147" s="370"/>
      <c r="AB147" s="370"/>
      <c r="AC147" s="370"/>
      <c r="AD147" s="370"/>
      <c r="AE147" s="370"/>
      <c r="AF147" s="370"/>
      <c r="AG147" s="370"/>
      <c r="AH147" s="370"/>
      <c r="AI147" s="370"/>
      <c r="AJ147" s="370"/>
      <c r="AK147" s="370"/>
      <c r="AL147" s="370"/>
      <c r="AM147" s="370"/>
      <c r="AN147" s="370"/>
      <c r="AO147" s="370"/>
      <c r="AP147" s="370"/>
      <c r="AQ147" s="370"/>
      <c r="AR147" s="370"/>
      <c r="AS147" s="370"/>
      <c r="AT147" s="370"/>
      <c r="AU147" s="370"/>
      <c r="AV147" s="370"/>
      <c r="AW147" s="370"/>
      <c r="AX147" s="411"/>
      <c r="AY147" s="412"/>
      <c r="AZ147" s="412"/>
      <c r="BA147" s="412"/>
      <c r="BB147" s="413"/>
      <c r="BC147" s="416"/>
      <c r="BD147" s="412"/>
      <c r="BE147" s="412"/>
      <c r="BF147" s="412"/>
      <c r="BG147" s="412"/>
      <c r="BH147" s="412"/>
      <c r="BI147" s="413"/>
      <c r="BJ147" s="433"/>
      <c r="BK147" s="434"/>
      <c r="BL147" s="434"/>
      <c r="BM147" s="434"/>
      <c r="BN147" s="434"/>
      <c r="BO147" s="434"/>
      <c r="BP147" s="434"/>
      <c r="BQ147" s="434"/>
      <c r="BR147" s="434"/>
      <c r="BS147" s="435"/>
      <c r="BT147" s="433"/>
      <c r="BU147" s="434"/>
      <c r="BV147" s="434"/>
      <c r="BW147" s="435"/>
      <c r="BX147" s="433"/>
      <c r="BY147" s="434"/>
      <c r="BZ147" s="434"/>
      <c r="CA147" s="435"/>
      <c r="CB147" s="584"/>
      <c r="CC147" s="585"/>
      <c r="CD147" s="585"/>
      <c r="CE147" s="585"/>
      <c r="CF147" s="585"/>
      <c r="CG147" s="585"/>
      <c r="CH147" s="585"/>
      <c r="CI147" s="586"/>
      <c r="CJ147" s="584"/>
      <c r="CK147" s="585"/>
      <c r="CL147" s="585"/>
      <c r="CM147" s="585"/>
      <c r="CN147" s="585"/>
      <c r="CO147" s="585"/>
      <c r="CP147" s="585"/>
      <c r="CQ147" s="586"/>
      <c r="CR147" s="584"/>
      <c r="CS147" s="585"/>
      <c r="CT147" s="585"/>
      <c r="CU147" s="585"/>
      <c r="CV147" s="585"/>
      <c r="CW147" s="585"/>
      <c r="CX147" s="585"/>
      <c r="CY147" s="586"/>
      <c r="CZ147" s="696"/>
      <c r="DA147" s="697"/>
      <c r="DB147" s="697"/>
      <c r="DC147" s="697"/>
      <c r="DD147" s="697"/>
      <c r="DE147" s="697"/>
      <c r="DF147" s="697"/>
      <c r="DG147" s="698"/>
    </row>
    <row r="148" spans="1:112" s="166" customFormat="1" x14ac:dyDescent="0.2">
      <c r="A148" s="685" t="s">
        <v>186</v>
      </c>
      <c r="B148" s="686"/>
      <c r="C148" s="686"/>
      <c r="D148" s="686"/>
      <c r="E148" s="686"/>
      <c r="F148" s="686"/>
      <c r="G148" s="686"/>
      <c r="H148" s="686"/>
      <c r="I148" s="686"/>
      <c r="J148" s="686"/>
      <c r="K148" s="686"/>
      <c r="L148" s="686"/>
      <c r="M148" s="686"/>
      <c r="N148" s="686"/>
      <c r="O148" s="686"/>
      <c r="P148" s="686"/>
      <c r="Q148" s="686"/>
      <c r="R148" s="686"/>
      <c r="S148" s="686"/>
      <c r="T148" s="686"/>
      <c r="U148" s="686"/>
      <c r="V148" s="686"/>
      <c r="W148" s="686"/>
      <c r="X148" s="686"/>
      <c r="Y148" s="686"/>
      <c r="Z148" s="686"/>
      <c r="AA148" s="686"/>
      <c r="AB148" s="686"/>
      <c r="AC148" s="686"/>
      <c r="AD148" s="686"/>
      <c r="AE148" s="686"/>
      <c r="AF148" s="686"/>
      <c r="AG148" s="686"/>
      <c r="AH148" s="686"/>
      <c r="AI148" s="686"/>
      <c r="AJ148" s="686"/>
      <c r="AK148" s="686"/>
      <c r="AL148" s="686"/>
      <c r="AM148" s="686"/>
      <c r="AN148" s="686"/>
      <c r="AO148" s="686"/>
      <c r="AP148" s="686"/>
      <c r="AQ148" s="686"/>
      <c r="AR148" s="686"/>
      <c r="AS148" s="686"/>
      <c r="AT148" s="686"/>
      <c r="AU148" s="686"/>
      <c r="AV148" s="686"/>
      <c r="AW148" s="687"/>
      <c r="AX148" s="405" t="s">
        <v>108</v>
      </c>
      <c r="AY148" s="406"/>
      <c r="AZ148" s="406"/>
      <c r="BA148" s="406"/>
      <c r="BB148" s="407"/>
      <c r="BC148" s="414" t="s">
        <v>110</v>
      </c>
      <c r="BD148" s="406"/>
      <c r="BE148" s="406"/>
      <c r="BF148" s="406"/>
      <c r="BG148" s="406"/>
      <c r="BH148" s="406"/>
      <c r="BI148" s="407"/>
      <c r="BJ148" s="430"/>
      <c r="BK148" s="431"/>
      <c r="BL148" s="431"/>
      <c r="BM148" s="431"/>
      <c r="BN148" s="431"/>
      <c r="BO148" s="431"/>
      <c r="BP148" s="431"/>
      <c r="BQ148" s="431"/>
      <c r="BR148" s="431"/>
      <c r="BS148" s="432"/>
      <c r="BT148" s="430"/>
      <c r="BU148" s="431"/>
      <c r="BV148" s="431"/>
      <c r="BW148" s="432"/>
      <c r="BX148" s="430"/>
      <c r="BY148" s="431"/>
      <c r="BZ148" s="431"/>
      <c r="CA148" s="432"/>
      <c r="CB148" s="389"/>
      <c r="CC148" s="390"/>
      <c r="CD148" s="390"/>
      <c r="CE148" s="390"/>
      <c r="CF148" s="390"/>
      <c r="CG148" s="390"/>
      <c r="CH148" s="390"/>
      <c r="CI148" s="391"/>
      <c r="CJ148" s="389"/>
      <c r="CK148" s="390"/>
      <c r="CL148" s="390"/>
      <c r="CM148" s="390"/>
      <c r="CN148" s="390"/>
      <c r="CO148" s="390"/>
      <c r="CP148" s="390"/>
      <c r="CQ148" s="391"/>
      <c r="CR148" s="389"/>
      <c r="CS148" s="390"/>
      <c r="CT148" s="390"/>
      <c r="CU148" s="390"/>
      <c r="CV148" s="390"/>
      <c r="CW148" s="390"/>
      <c r="CX148" s="390"/>
      <c r="CY148" s="391"/>
      <c r="CZ148" s="690" t="s">
        <v>54</v>
      </c>
      <c r="DA148" s="691"/>
      <c r="DB148" s="691"/>
      <c r="DC148" s="691"/>
      <c r="DD148" s="691"/>
      <c r="DE148" s="691"/>
      <c r="DF148" s="691"/>
      <c r="DG148" s="692"/>
    </row>
    <row r="149" spans="1:112" s="166" customFormat="1" x14ac:dyDescent="0.2">
      <c r="A149" s="372" t="s">
        <v>187</v>
      </c>
      <c r="B149" s="372"/>
      <c r="C149" s="372"/>
      <c r="D149" s="372"/>
      <c r="E149" s="372"/>
      <c r="F149" s="372"/>
      <c r="G149" s="372"/>
      <c r="H149" s="372"/>
      <c r="I149" s="372"/>
      <c r="J149" s="372"/>
      <c r="K149" s="372"/>
      <c r="L149" s="372"/>
      <c r="M149" s="372"/>
      <c r="N149" s="372"/>
      <c r="O149" s="372"/>
      <c r="P149" s="372"/>
      <c r="Q149" s="372"/>
      <c r="R149" s="372"/>
      <c r="S149" s="372"/>
      <c r="T149" s="372"/>
      <c r="U149" s="372"/>
      <c r="V149" s="372"/>
      <c r="W149" s="372"/>
      <c r="X149" s="372"/>
      <c r="Y149" s="372"/>
      <c r="Z149" s="372"/>
      <c r="AA149" s="372"/>
      <c r="AB149" s="372"/>
      <c r="AC149" s="372"/>
      <c r="AD149" s="372"/>
      <c r="AE149" s="372"/>
      <c r="AF149" s="372"/>
      <c r="AG149" s="372"/>
      <c r="AH149" s="372"/>
      <c r="AI149" s="372"/>
      <c r="AJ149" s="372"/>
      <c r="AK149" s="372"/>
      <c r="AL149" s="372"/>
      <c r="AM149" s="372"/>
      <c r="AN149" s="372"/>
      <c r="AO149" s="372"/>
      <c r="AP149" s="372"/>
      <c r="AQ149" s="372"/>
      <c r="AR149" s="372"/>
      <c r="AS149" s="372"/>
      <c r="AT149" s="372"/>
      <c r="AU149" s="372"/>
      <c r="AV149" s="372"/>
      <c r="AW149" s="372"/>
      <c r="AX149" s="408"/>
      <c r="AY149" s="409"/>
      <c r="AZ149" s="409"/>
      <c r="BA149" s="409"/>
      <c r="BB149" s="410"/>
      <c r="BC149" s="415"/>
      <c r="BD149" s="409"/>
      <c r="BE149" s="409"/>
      <c r="BF149" s="409"/>
      <c r="BG149" s="409"/>
      <c r="BH149" s="409"/>
      <c r="BI149" s="410"/>
      <c r="BJ149" s="526"/>
      <c r="BK149" s="527"/>
      <c r="BL149" s="527"/>
      <c r="BM149" s="527"/>
      <c r="BN149" s="527"/>
      <c r="BO149" s="527"/>
      <c r="BP149" s="527"/>
      <c r="BQ149" s="527"/>
      <c r="BR149" s="527"/>
      <c r="BS149" s="528"/>
      <c r="BT149" s="526"/>
      <c r="BU149" s="527"/>
      <c r="BV149" s="527"/>
      <c r="BW149" s="528"/>
      <c r="BX149" s="526"/>
      <c r="BY149" s="527"/>
      <c r="BZ149" s="527"/>
      <c r="CA149" s="528"/>
      <c r="CB149" s="392"/>
      <c r="CC149" s="393"/>
      <c r="CD149" s="393"/>
      <c r="CE149" s="393"/>
      <c r="CF149" s="393"/>
      <c r="CG149" s="393"/>
      <c r="CH149" s="393"/>
      <c r="CI149" s="394"/>
      <c r="CJ149" s="392"/>
      <c r="CK149" s="393"/>
      <c r="CL149" s="393"/>
      <c r="CM149" s="393"/>
      <c r="CN149" s="393"/>
      <c r="CO149" s="393"/>
      <c r="CP149" s="393"/>
      <c r="CQ149" s="394"/>
      <c r="CR149" s="392"/>
      <c r="CS149" s="393"/>
      <c r="CT149" s="393"/>
      <c r="CU149" s="393"/>
      <c r="CV149" s="393"/>
      <c r="CW149" s="393"/>
      <c r="CX149" s="393"/>
      <c r="CY149" s="394"/>
      <c r="CZ149" s="693"/>
      <c r="DA149" s="694"/>
      <c r="DB149" s="694"/>
      <c r="DC149" s="694"/>
      <c r="DD149" s="694"/>
      <c r="DE149" s="694"/>
      <c r="DF149" s="694"/>
      <c r="DG149" s="695"/>
    </row>
    <row r="150" spans="1:112" s="166" customFormat="1" x14ac:dyDescent="0.2">
      <c r="A150" s="370" t="s">
        <v>271</v>
      </c>
      <c r="B150" s="370"/>
      <c r="C150" s="370"/>
      <c r="D150" s="370"/>
      <c r="E150" s="370"/>
      <c r="F150" s="370"/>
      <c r="G150" s="370"/>
      <c r="H150" s="370"/>
      <c r="I150" s="370"/>
      <c r="J150" s="370"/>
      <c r="K150" s="370"/>
      <c r="L150" s="370"/>
      <c r="M150" s="370"/>
      <c r="N150" s="370"/>
      <c r="O150" s="370"/>
      <c r="P150" s="370"/>
      <c r="Q150" s="370"/>
      <c r="R150" s="370"/>
      <c r="S150" s="370"/>
      <c r="T150" s="370"/>
      <c r="U150" s="370"/>
      <c r="V150" s="370"/>
      <c r="W150" s="370"/>
      <c r="X150" s="370"/>
      <c r="Y150" s="370"/>
      <c r="Z150" s="370"/>
      <c r="AA150" s="370"/>
      <c r="AB150" s="370"/>
      <c r="AC150" s="370"/>
      <c r="AD150" s="370"/>
      <c r="AE150" s="370"/>
      <c r="AF150" s="370"/>
      <c r="AG150" s="370"/>
      <c r="AH150" s="370"/>
      <c r="AI150" s="370"/>
      <c r="AJ150" s="370"/>
      <c r="AK150" s="370"/>
      <c r="AL150" s="370"/>
      <c r="AM150" s="370"/>
      <c r="AN150" s="370"/>
      <c r="AO150" s="370"/>
      <c r="AP150" s="370"/>
      <c r="AQ150" s="370"/>
      <c r="AR150" s="370"/>
      <c r="AS150" s="370"/>
      <c r="AT150" s="370"/>
      <c r="AU150" s="370"/>
      <c r="AV150" s="370"/>
      <c r="AW150" s="370"/>
      <c r="AX150" s="411"/>
      <c r="AY150" s="412"/>
      <c r="AZ150" s="412"/>
      <c r="BA150" s="412"/>
      <c r="BB150" s="413"/>
      <c r="BC150" s="416"/>
      <c r="BD150" s="412"/>
      <c r="BE150" s="412"/>
      <c r="BF150" s="412"/>
      <c r="BG150" s="412"/>
      <c r="BH150" s="412"/>
      <c r="BI150" s="413"/>
      <c r="BJ150" s="433"/>
      <c r="BK150" s="434"/>
      <c r="BL150" s="434"/>
      <c r="BM150" s="434"/>
      <c r="BN150" s="434"/>
      <c r="BO150" s="434"/>
      <c r="BP150" s="434"/>
      <c r="BQ150" s="434"/>
      <c r="BR150" s="434"/>
      <c r="BS150" s="435"/>
      <c r="BT150" s="433"/>
      <c r="BU150" s="434"/>
      <c r="BV150" s="434"/>
      <c r="BW150" s="435"/>
      <c r="BX150" s="433"/>
      <c r="BY150" s="434"/>
      <c r="BZ150" s="434"/>
      <c r="CA150" s="435"/>
      <c r="CB150" s="584"/>
      <c r="CC150" s="585"/>
      <c r="CD150" s="585"/>
      <c r="CE150" s="585"/>
      <c r="CF150" s="585"/>
      <c r="CG150" s="585"/>
      <c r="CH150" s="585"/>
      <c r="CI150" s="586"/>
      <c r="CJ150" s="584"/>
      <c r="CK150" s="585"/>
      <c r="CL150" s="585"/>
      <c r="CM150" s="585"/>
      <c r="CN150" s="585"/>
      <c r="CO150" s="585"/>
      <c r="CP150" s="585"/>
      <c r="CQ150" s="586"/>
      <c r="CR150" s="584"/>
      <c r="CS150" s="585"/>
      <c r="CT150" s="585"/>
      <c r="CU150" s="585"/>
      <c r="CV150" s="585"/>
      <c r="CW150" s="585"/>
      <c r="CX150" s="585"/>
      <c r="CY150" s="586"/>
      <c r="CZ150" s="696"/>
      <c r="DA150" s="697"/>
      <c r="DB150" s="697"/>
      <c r="DC150" s="697"/>
      <c r="DD150" s="697"/>
      <c r="DE150" s="697"/>
      <c r="DF150" s="697"/>
      <c r="DG150" s="698"/>
    </row>
    <row r="151" spans="1:112" s="166" customFormat="1" x14ac:dyDescent="0.2">
      <c r="A151" s="752" t="s">
        <v>281</v>
      </c>
      <c r="B151" s="752"/>
      <c r="C151" s="752"/>
      <c r="D151" s="752"/>
      <c r="E151" s="752"/>
      <c r="F151" s="752"/>
      <c r="G151" s="752"/>
      <c r="H151" s="752"/>
      <c r="I151" s="752"/>
      <c r="J151" s="752"/>
      <c r="K151" s="752"/>
      <c r="L151" s="752"/>
      <c r="M151" s="752"/>
      <c r="N151" s="752"/>
      <c r="O151" s="752"/>
      <c r="P151" s="752"/>
      <c r="Q151" s="752"/>
      <c r="R151" s="752"/>
      <c r="S151" s="752"/>
      <c r="T151" s="752"/>
      <c r="U151" s="752"/>
      <c r="V151" s="752"/>
      <c r="W151" s="752"/>
      <c r="X151" s="752"/>
      <c r="Y151" s="752"/>
      <c r="Z151" s="752"/>
      <c r="AA151" s="752"/>
      <c r="AB151" s="752"/>
      <c r="AC151" s="752"/>
      <c r="AD151" s="752"/>
      <c r="AE151" s="752"/>
      <c r="AF151" s="752"/>
      <c r="AG151" s="752"/>
      <c r="AH151" s="752"/>
      <c r="AI151" s="752"/>
      <c r="AJ151" s="752"/>
      <c r="AK151" s="752"/>
      <c r="AL151" s="752"/>
      <c r="AM151" s="752"/>
      <c r="AN151" s="752"/>
      <c r="AO151" s="752"/>
      <c r="AP151" s="752"/>
      <c r="AQ151" s="752"/>
      <c r="AR151" s="752"/>
      <c r="AS151" s="752"/>
      <c r="AT151" s="752"/>
      <c r="AU151" s="752"/>
      <c r="AV151" s="752"/>
      <c r="AW151" s="900"/>
      <c r="AX151" s="395" t="s">
        <v>109</v>
      </c>
      <c r="AY151" s="396"/>
      <c r="AZ151" s="396"/>
      <c r="BA151" s="396"/>
      <c r="BB151" s="397"/>
      <c r="BC151" s="398" t="s">
        <v>111</v>
      </c>
      <c r="BD151" s="396"/>
      <c r="BE151" s="396"/>
      <c r="BF151" s="396"/>
      <c r="BG151" s="396"/>
      <c r="BH151" s="396"/>
      <c r="BI151" s="397"/>
      <c r="BJ151" s="399"/>
      <c r="BK151" s="400"/>
      <c r="BL151" s="400"/>
      <c r="BM151" s="400"/>
      <c r="BN151" s="400"/>
      <c r="BO151" s="400"/>
      <c r="BP151" s="400"/>
      <c r="BQ151" s="400"/>
      <c r="BR151" s="400"/>
      <c r="BS151" s="401"/>
      <c r="BT151" s="399" t="s">
        <v>894</v>
      </c>
      <c r="BU151" s="400"/>
      <c r="BV151" s="400"/>
      <c r="BW151" s="401"/>
      <c r="BX151" s="399"/>
      <c r="BY151" s="400"/>
      <c r="BZ151" s="400"/>
      <c r="CA151" s="401"/>
      <c r="CB151" s="402">
        <f>'360'!G13</f>
        <v>0</v>
      </c>
      <c r="CC151" s="403"/>
      <c r="CD151" s="403"/>
      <c r="CE151" s="403"/>
      <c r="CF151" s="403"/>
      <c r="CG151" s="403"/>
      <c r="CH151" s="403"/>
      <c r="CI151" s="404"/>
      <c r="CJ151" s="402">
        <f>'360'!J13</f>
        <v>0</v>
      </c>
      <c r="CK151" s="403"/>
      <c r="CL151" s="403"/>
      <c r="CM151" s="403"/>
      <c r="CN151" s="403"/>
      <c r="CO151" s="403"/>
      <c r="CP151" s="403"/>
      <c r="CQ151" s="404"/>
      <c r="CR151" s="402">
        <f>'360'!M13</f>
        <v>0</v>
      </c>
      <c r="CS151" s="403"/>
      <c r="CT151" s="403"/>
      <c r="CU151" s="403"/>
      <c r="CV151" s="403"/>
      <c r="CW151" s="403"/>
      <c r="CX151" s="403"/>
      <c r="CY151" s="404"/>
      <c r="CZ151" s="438" t="s">
        <v>54</v>
      </c>
      <c r="DA151" s="439"/>
      <c r="DB151" s="439"/>
      <c r="DC151" s="439"/>
      <c r="DD151" s="439"/>
      <c r="DE151" s="439"/>
      <c r="DF151" s="439"/>
      <c r="DG151" s="701"/>
    </row>
    <row r="152" spans="1:112" s="166" customFormat="1" ht="13.5" customHeight="1" x14ac:dyDescent="0.2">
      <c r="A152" s="368" t="s">
        <v>123</v>
      </c>
      <c r="B152" s="368"/>
      <c r="C152" s="368"/>
      <c r="D152" s="368"/>
      <c r="E152" s="368"/>
      <c r="F152" s="368"/>
      <c r="G152" s="368"/>
      <c r="H152" s="368"/>
      <c r="I152" s="368"/>
      <c r="J152" s="368"/>
      <c r="K152" s="368"/>
      <c r="L152" s="368"/>
      <c r="M152" s="368"/>
      <c r="N152" s="368"/>
      <c r="O152" s="368"/>
      <c r="P152" s="368"/>
      <c r="Q152" s="368"/>
      <c r="R152" s="368"/>
      <c r="S152" s="368"/>
      <c r="T152" s="368"/>
      <c r="U152" s="368"/>
      <c r="V152" s="368"/>
      <c r="W152" s="368"/>
      <c r="X152" s="368"/>
      <c r="Y152" s="368"/>
      <c r="Z152" s="368"/>
      <c r="AA152" s="368"/>
      <c r="AB152" s="368"/>
      <c r="AC152" s="368"/>
      <c r="AD152" s="368"/>
      <c r="AE152" s="368"/>
      <c r="AF152" s="368"/>
      <c r="AG152" s="368"/>
      <c r="AH152" s="368"/>
      <c r="AI152" s="368"/>
      <c r="AJ152" s="368"/>
      <c r="AK152" s="368"/>
      <c r="AL152" s="368"/>
      <c r="AM152" s="368"/>
      <c r="AN152" s="368"/>
      <c r="AO152" s="368"/>
      <c r="AP152" s="368"/>
      <c r="AQ152" s="368"/>
      <c r="AR152" s="368"/>
      <c r="AS152" s="368"/>
      <c r="AT152" s="368"/>
      <c r="AU152" s="368"/>
      <c r="AV152" s="368"/>
      <c r="AW152" s="369"/>
      <c r="AX152" s="405" t="s">
        <v>113</v>
      </c>
      <c r="AY152" s="406"/>
      <c r="AZ152" s="406"/>
      <c r="BA152" s="406"/>
      <c r="BB152" s="407"/>
      <c r="BC152" s="414" t="s">
        <v>114</v>
      </c>
      <c r="BD152" s="406"/>
      <c r="BE152" s="406"/>
      <c r="BF152" s="406"/>
      <c r="BG152" s="406"/>
      <c r="BH152" s="406"/>
      <c r="BI152" s="407"/>
      <c r="BJ152" s="399"/>
      <c r="BK152" s="400"/>
      <c r="BL152" s="400"/>
      <c r="BM152" s="400"/>
      <c r="BN152" s="400"/>
      <c r="BO152" s="400"/>
      <c r="BP152" s="400"/>
      <c r="BQ152" s="400"/>
      <c r="BR152" s="400"/>
      <c r="BS152" s="401"/>
      <c r="BT152" s="417"/>
      <c r="BU152" s="418"/>
      <c r="BV152" s="418"/>
      <c r="BW152" s="419"/>
      <c r="BX152" s="417"/>
      <c r="BY152" s="418"/>
      <c r="BZ152" s="418"/>
      <c r="CA152" s="419"/>
      <c r="CB152" s="746">
        <f>CB154</f>
        <v>26193.004550000001</v>
      </c>
      <c r="CC152" s="746"/>
      <c r="CD152" s="746"/>
      <c r="CE152" s="746"/>
      <c r="CF152" s="746"/>
      <c r="CG152" s="746"/>
      <c r="CH152" s="746"/>
      <c r="CI152" s="746"/>
      <c r="CJ152" s="746">
        <f t="shared" ref="CJ152" si="46">CJ154</f>
        <v>26193.004550000001</v>
      </c>
      <c r="CK152" s="746"/>
      <c r="CL152" s="746"/>
      <c r="CM152" s="746"/>
      <c r="CN152" s="746"/>
      <c r="CO152" s="746"/>
      <c r="CP152" s="746"/>
      <c r="CQ152" s="746"/>
      <c r="CR152" s="746">
        <f t="shared" ref="CR152" si="47">CR154</f>
        <v>26193.004550000001</v>
      </c>
      <c r="CS152" s="746"/>
      <c r="CT152" s="746"/>
      <c r="CU152" s="746"/>
      <c r="CV152" s="746"/>
      <c r="CW152" s="746"/>
      <c r="CX152" s="746"/>
      <c r="CY152" s="746"/>
      <c r="CZ152" s="744" t="s">
        <v>54</v>
      </c>
      <c r="DA152" s="744"/>
      <c r="DB152" s="744"/>
      <c r="DC152" s="744"/>
      <c r="DD152" s="744"/>
      <c r="DE152" s="744"/>
      <c r="DF152" s="744"/>
      <c r="DG152" s="745"/>
    </row>
    <row r="153" spans="1:112" s="166" customFormat="1" ht="13.5" customHeight="1" x14ac:dyDescent="0.2">
      <c r="A153" s="370"/>
      <c r="B153" s="370"/>
      <c r="C153" s="370"/>
      <c r="D153" s="370"/>
      <c r="E153" s="370"/>
      <c r="F153" s="370"/>
      <c r="G153" s="370"/>
      <c r="H153" s="370"/>
      <c r="I153" s="370"/>
      <c r="J153" s="370"/>
      <c r="K153" s="370"/>
      <c r="L153" s="370"/>
      <c r="M153" s="370"/>
      <c r="N153" s="370"/>
      <c r="O153" s="370"/>
      <c r="P153" s="370"/>
      <c r="Q153" s="370"/>
      <c r="R153" s="370"/>
      <c r="S153" s="370"/>
      <c r="T153" s="370"/>
      <c r="U153" s="370"/>
      <c r="V153" s="370"/>
      <c r="W153" s="370"/>
      <c r="X153" s="370"/>
      <c r="Y153" s="370"/>
      <c r="Z153" s="370"/>
      <c r="AA153" s="370"/>
      <c r="AB153" s="370"/>
      <c r="AC153" s="370"/>
      <c r="AD153" s="370"/>
      <c r="AE153" s="370"/>
      <c r="AF153" s="370"/>
      <c r="AG153" s="370"/>
      <c r="AH153" s="370"/>
      <c r="AI153" s="370"/>
      <c r="AJ153" s="370"/>
      <c r="AK153" s="370"/>
      <c r="AL153" s="370"/>
      <c r="AM153" s="370"/>
      <c r="AN153" s="370"/>
      <c r="AO153" s="370"/>
      <c r="AP153" s="370"/>
      <c r="AQ153" s="370"/>
      <c r="AR153" s="370"/>
      <c r="AS153" s="370"/>
      <c r="AT153" s="370"/>
      <c r="AU153" s="370"/>
      <c r="AV153" s="370"/>
      <c r="AW153" s="371"/>
      <c r="AX153" s="411"/>
      <c r="AY153" s="412"/>
      <c r="AZ153" s="412"/>
      <c r="BA153" s="412"/>
      <c r="BB153" s="413"/>
      <c r="BC153" s="416"/>
      <c r="BD153" s="412"/>
      <c r="BE153" s="412"/>
      <c r="BF153" s="412"/>
      <c r="BG153" s="412"/>
      <c r="BH153" s="412"/>
      <c r="BI153" s="413"/>
      <c r="BJ153" s="399"/>
      <c r="BK153" s="400"/>
      <c r="BL153" s="400"/>
      <c r="BM153" s="400"/>
      <c r="BN153" s="400"/>
      <c r="BO153" s="400"/>
      <c r="BP153" s="400"/>
      <c r="BQ153" s="400"/>
      <c r="BR153" s="400"/>
      <c r="BS153" s="401"/>
      <c r="BT153" s="417"/>
      <c r="BU153" s="418"/>
      <c r="BV153" s="418"/>
      <c r="BW153" s="419"/>
      <c r="BX153" s="417" t="s">
        <v>446</v>
      </c>
      <c r="BY153" s="418"/>
      <c r="BZ153" s="418"/>
      <c r="CA153" s="419"/>
      <c r="CB153" s="746">
        <f>CB156</f>
        <v>26193.004550000001</v>
      </c>
      <c r="CC153" s="746"/>
      <c r="CD153" s="746"/>
      <c r="CE153" s="746"/>
      <c r="CF153" s="746"/>
      <c r="CG153" s="746"/>
      <c r="CH153" s="746"/>
      <c r="CI153" s="746"/>
      <c r="CJ153" s="746">
        <f t="shared" ref="CJ153" si="48">CJ156</f>
        <v>26193.004550000001</v>
      </c>
      <c r="CK153" s="746"/>
      <c r="CL153" s="746"/>
      <c r="CM153" s="746"/>
      <c r="CN153" s="746"/>
      <c r="CO153" s="746"/>
      <c r="CP153" s="746"/>
      <c r="CQ153" s="746"/>
      <c r="CR153" s="746">
        <f t="shared" ref="CR153" si="49">CR156</f>
        <v>26193.004550000001</v>
      </c>
      <c r="CS153" s="746"/>
      <c r="CT153" s="746"/>
      <c r="CU153" s="746"/>
      <c r="CV153" s="746"/>
      <c r="CW153" s="746"/>
      <c r="CX153" s="746"/>
      <c r="CY153" s="746"/>
      <c r="CZ153" s="744" t="s">
        <v>54</v>
      </c>
      <c r="DA153" s="744"/>
      <c r="DB153" s="744"/>
      <c r="DC153" s="744"/>
      <c r="DD153" s="744"/>
      <c r="DE153" s="744"/>
      <c r="DF153" s="744"/>
      <c r="DG153" s="745"/>
      <c r="DH153" s="166" t="s">
        <v>1020</v>
      </c>
    </row>
    <row r="154" spans="1:112" s="166" customFormat="1" x14ac:dyDescent="0.2">
      <c r="A154" s="372" t="s">
        <v>71</v>
      </c>
      <c r="B154" s="372"/>
      <c r="C154" s="372"/>
      <c r="D154" s="372"/>
      <c r="E154" s="372"/>
      <c r="F154" s="372"/>
      <c r="G154" s="372"/>
      <c r="H154" s="372"/>
      <c r="I154" s="372"/>
      <c r="J154" s="372"/>
      <c r="K154" s="372"/>
      <c r="L154" s="372"/>
      <c r="M154" s="372"/>
      <c r="N154" s="372"/>
      <c r="O154" s="372"/>
      <c r="P154" s="372"/>
      <c r="Q154" s="372"/>
      <c r="R154" s="372"/>
      <c r="S154" s="372"/>
      <c r="T154" s="372"/>
      <c r="U154" s="372"/>
      <c r="V154" s="372"/>
      <c r="W154" s="372"/>
      <c r="X154" s="372"/>
      <c r="Y154" s="372"/>
      <c r="Z154" s="372"/>
      <c r="AA154" s="372"/>
      <c r="AB154" s="372"/>
      <c r="AC154" s="372"/>
      <c r="AD154" s="372"/>
      <c r="AE154" s="372"/>
      <c r="AF154" s="372"/>
      <c r="AG154" s="372"/>
      <c r="AH154" s="372"/>
      <c r="AI154" s="372"/>
      <c r="AJ154" s="372"/>
      <c r="AK154" s="372"/>
      <c r="AL154" s="372"/>
      <c r="AM154" s="372"/>
      <c r="AN154" s="372"/>
      <c r="AO154" s="372"/>
      <c r="AP154" s="372"/>
      <c r="AQ154" s="372"/>
      <c r="AR154" s="372"/>
      <c r="AS154" s="372"/>
      <c r="AT154" s="372"/>
      <c r="AU154" s="372"/>
      <c r="AV154" s="372"/>
      <c r="AW154" s="373"/>
      <c r="AX154" s="405" t="s">
        <v>115</v>
      </c>
      <c r="AY154" s="406"/>
      <c r="AZ154" s="406"/>
      <c r="BA154" s="406"/>
      <c r="BB154" s="407"/>
      <c r="BC154" s="414" t="s">
        <v>116</v>
      </c>
      <c r="BD154" s="406"/>
      <c r="BE154" s="406"/>
      <c r="BF154" s="406"/>
      <c r="BG154" s="406"/>
      <c r="BH154" s="406"/>
      <c r="BI154" s="407"/>
      <c r="BJ154" s="430"/>
      <c r="BK154" s="431"/>
      <c r="BL154" s="431"/>
      <c r="BM154" s="431"/>
      <c r="BN154" s="431"/>
      <c r="BO154" s="431"/>
      <c r="BP154" s="431"/>
      <c r="BQ154" s="431"/>
      <c r="BR154" s="431"/>
      <c r="BS154" s="432"/>
      <c r="BT154" s="467" t="s">
        <v>462</v>
      </c>
      <c r="BU154" s="468"/>
      <c r="BV154" s="468"/>
      <c r="BW154" s="469"/>
      <c r="BX154" s="467"/>
      <c r="BY154" s="468"/>
      <c r="BZ154" s="468"/>
      <c r="CA154" s="469"/>
      <c r="CB154" s="449">
        <f>CB156</f>
        <v>26193.004550000001</v>
      </c>
      <c r="CC154" s="450"/>
      <c r="CD154" s="450"/>
      <c r="CE154" s="450"/>
      <c r="CF154" s="450"/>
      <c r="CG154" s="450"/>
      <c r="CH154" s="450"/>
      <c r="CI154" s="451"/>
      <c r="CJ154" s="449">
        <f t="shared" ref="CJ154" si="50">CJ156</f>
        <v>26193.004550000001</v>
      </c>
      <c r="CK154" s="450"/>
      <c r="CL154" s="450"/>
      <c r="CM154" s="450"/>
      <c r="CN154" s="450"/>
      <c r="CO154" s="450"/>
      <c r="CP154" s="450"/>
      <c r="CQ154" s="451"/>
      <c r="CR154" s="449">
        <f t="shared" ref="CR154" si="51">CR156</f>
        <v>26193.004550000001</v>
      </c>
      <c r="CS154" s="450"/>
      <c r="CT154" s="450"/>
      <c r="CU154" s="450"/>
      <c r="CV154" s="450"/>
      <c r="CW154" s="450"/>
      <c r="CX154" s="450"/>
      <c r="CY154" s="451"/>
      <c r="CZ154" s="690" t="s">
        <v>54</v>
      </c>
      <c r="DA154" s="691"/>
      <c r="DB154" s="691"/>
      <c r="DC154" s="691"/>
      <c r="DD154" s="691"/>
      <c r="DE154" s="691"/>
      <c r="DF154" s="691"/>
      <c r="DG154" s="692"/>
    </row>
    <row r="155" spans="1:112" s="166" customFormat="1" x14ac:dyDescent="0.2">
      <c r="A155" s="372" t="s">
        <v>124</v>
      </c>
      <c r="B155" s="372"/>
      <c r="C155" s="372"/>
      <c r="D155" s="372"/>
      <c r="E155" s="372"/>
      <c r="F155" s="372"/>
      <c r="G155" s="372"/>
      <c r="H155" s="372"/>
      <c r="I155" s="372"/>
      <c r="J155" s="372"/>
      <c r="K155" s="372"/>
      <c r="L155" s="372"/>
      <c r="M155" s="372"/>
      <c r="N155" s="372"/>
      <c r="O155" s="372"/>
      <c r="P155" s="372"/>
      <c r="Q155" s="372"/>
      <c r="R155" s="372"/>
      <c r="S155" s="372"/>
      <c r="T155" s="372"/>
      <c r="U155" s="372"/>
      <c r="V155" s="372"/>
      <c r="W155" s="372"/>
      <c r="X155" s="372"/>
      <c r="Y155" s="372"/>
      <c r="Z155" s="372"/>
      <c r="AA155" s="372"/>
      <c r="AB155" s="372"/>
      <c r="AC155" s="372"/>
      <c r="AD155" s="372"/>
      <c r="AE155" s="372"/>
      <c r="AF155" s="372"/>
      <c r="AG155" s="372"/>
      <c r="AH155" s="372"/>
      <c r="AI155" s="372"/>
      <c r="AJ155" s="372"/>
      <c r="AK155" s="372"/>
      <c r="AL155" s="372"/>
      <c r="AM155" s="372"/>
      <c r="AN155" s="372"/>
      <c r="AO155" s="372"/>
      <c r="AP155" s="372"/>
      <c r="AQ155" s="372"/>
      <c r="AR155" s="372"/>
      <c r="AS155" s="372"/>
      <c r="AT155" s="372"/>
      <c r="AU155" s="372"/>
      <c r="AV155" s="372"/>
      <c r="AW155" s="373"/>
      <c r="AX155" s="408"/>
      <c r="AY155" s="409"/>
      <c r="AZ155" s="409"/>
      <c r="BA155" s="409"/>
      <c r="BB155" s="410"/>
      <c r="BC155" s="415"/>
      <c r="BD155" s="409"/>
      <c r="BE155" s="409"/>
      <c r="BF155" s="409"/>
      <c r="BG155" s="409"/>
      <c r="BH155" s="409"/>
      <c r="BI155" s="410"/>
      <c r="BJ155" s="433"/>
      <c r="BK155" s="434"/>
      <c r="BL155" s="434"/>
      <c r="BM155" s="434"/>
      <c r="BN155" s="434"/>
      <c r="BO155" s="434"/>
      <c r="BP155" s="434"/>
      <c r="BQ155" s="434"/>
      <c r="BR155" s="434"/>
      <c r="BS155" s="435"/>
      <c r="BT155" s="470"/>
      <c r="BU155" s="471"/>
      <c r="BV155" s="471"/>
      <c r="BW155" s="472"/>
      <c r="BX155" s="470"/>
      <c r="BY155" s="471"/>
      <c r="BZ155" s="471"/>
      <c r="CA155" s="472"/>
      <c r="CB155" s="747"/>
      <c r="CC155" s="748"/>
      <c r="CD155" s="748"/>
      <c r="CE155" s="748"/>
      <c r="CF155" s="748"/>
      <c r="CG155" s="748"/>
      <c r="CH155" s="748"/>
      <c r="CI155" s="749"/>
      <c r="CJ155" s="747"/>
      <c r="CK155" s="748"/>
      <c r="CL155" s="748"/>
      <c r="CM155" s="748"/>
      <c r="CN155" s="748"/>
      <c r="CO155" s="748"/>
      <c r="CP155" s="748"/>
      <c r="CQ155" s="749"/>
      <c r="CR155" s="747"/>
      <c r="CS155" s="748"/>
      <c r="CT155" s="748"/>
      <c r="CU155" s="748"/>
      <c r="CV155" s="748"/>
      <c r="CW155" s="748"/>
      <c r="CX155" s="748"/>
      <c r="CY155" s="749"/>
      <c r="CZ155" s="696"/>
      <c r="DA155" s="697"/>
      <c r="DB155" s="697"/>
      <c r="DC155" s="697"/>
      <c r="DD155" s="697"/>
      <c r="DE155" s="697"/>
      <c r="DF155" s="697"/>
      <c r="DG155" s="698"/>
    </row>
    <row r="156" spans="1:112" s="166" customFormat="1" ht="12.95" customHeight="1" x14ac:dyDescent="0.2">
      <c r="A156" s="370"/>
      <c r="B156" s="370"/>
      <c r="C156" s="370"/>
      <c r="D156" s="370"/>
      <c r="E156" s="370"/>
      <c r="F156" s="370"/>
      <c r="G156" s="370"/>
      <c r="H156" s="370"/>
      <c r="I156" s="370"/>
      <c r="J156" s="370"/>
      <c r="K156" s="370"/>
      <c r="L156" s="370"/>
      <c r="M156" s="370"/>
      <c r="N156" s="370"/>
      <c r="O156" s="370"/>
      <c r="P156" s="370"/>
      <c r="Q156" s="370"/>
      <c r="R156" s="370"/>
      <c r="S156" s="370"/>
      <c r="T156" s="370"/>
      <c r="U156" s="370"/>
      <c r="V156" s="370"/>
      <c r="W156" s="370"/>
      <c r="X156" s="370"/>
      <c r="Y156" s="370"/>
      <c r="Z156" s="370"/>
      <c r="AA156" s="370"/>
      <c r="AB156" s="370"/>
      <c r="AC156" s="370"/>
      <c r="AD156" s="370"/>
      <c r="AE156" s="370"/>
      <c r="AF156" s="370"/>
      <c r="AG156" s="370"/>
      <c r="AH156" s="370"/>
      <c r="AI156" s="370"/>
      <c r="AJ156" s="370"/>
      <c r="AK156" s="370"/>
      <c r="AL156" s="370"/>
      <c r="AM156" s="370"/>
      <c r="AN156" s="370"/>
      <c r="AO156" s="370"/>
      <c r="AP156" s="370"/>
      <c r="AQ156" s="370"/>
      <c r="AR156" s="370"/>
      <c r="AS156" s="370"/>
      <c r="AT156" s="370"/>
      <c r="AU156" s="370"/>
      <c r="AV156" s="370"/>
      <c r="AW156" s="370"/>
      <c r="AX156" s="411"/>
      <c r="AY156" s="412"/>
      <c r="AZ156" s="412"/>
      <c r="BA156" s="412"/>
      <c r="BB156" s="413"/>
      <c r="BC156" s="416"/>
      <c r="BD156" s="412"/>
      <c r="BE156" s="412"/>
      <c r="BF156" s="412"/>
      <c r="BG156" s="412"/>
      <c r="BH156" s="412"/>
      <c r="BI156" s="413"/>
      <c r="BJ156" s="399"/>
      <c r="BK156" s="400"/>
      <c r="BL156" s="400"/>
      <c r="BM156" s="400"/>
      <c r="BN156" s="400"/>
      <c r="BO156" s="400"/>
      <c r="BP156" s="400"/>
      <c r="BQ156" s="400"/>
      <c r="BR156" s="400"/>
      <c r="BS156" s="401"/>
      <c r="BT156" s="399" t="s">
        <v>462</v>
      </c>
      <c r="BU156" s="400"/>
      <c r="BV156" s="400"/>
      <c r="BW156" s="401"/>
      <c r="BX156" s="399" t="s">
        <v>446</v>
      </c>
      <c r="BY156" s="400"/>
      <c r="BZ156" s="400"/>
      <c r="CA156" s="401"/>
      <c r="CB156" s="572">
        <f>'851'!Q13</f>
        <v>26193.004550000001</v>
      </c>
      <c r="CC156" s="572"/>
      <c r="CD156" s="572"/>
      <c r="CE156" s="572"/>
      <c r="CF156" s="572"/>
      <c r="CG156" s="572"/>
      <c r="CH156" s="572"/>
      <c r="CI156" s="572"/>
      <c r="CJ156" s="572">
        <f>'851'!T13</f>
        <v>26193.004550000001</v>
      </c>
      <c r="CK156" s="572"/>
      <c r="CL156" s="572"/>
      <c r="CM156" s="572"/>
      <c r="CN156" s="572"/>
      <c r="CO156" s="572"/>
      <c r="CP156" s="572"/>
      <c r="CQ156" s="572"/>
      <c r="CR156" s="572">
        <f>'851'!W13</f>
        <v>26193.004550000001</v>
      </c>
      <c r="CS156" s="572"/>
      <c r="CT156" s="572"/>
      <c r="CU156" s="572"/>
      <c r="CV156" s="572"/>
      <c r="CW156" s="572"/>
      <c r="CX156" s="572"/>
      <c r="CY156" s="572"/>
      <c r="CZ156" s="573" t="s">
        <v>54</v>
      </c>
      <c r="DA156" s="573"/>
      <c r="DB156" s="573"/>
      <c r="DC156" s="573"/>
      <c r="DD156" s="573"/>
      <c r="DE156" s="573"/>
      <c r="DF156" s="573"/>
      <c r="DG156" s="574"/>
      <c r="DH156" s="166" t="s">
        <v>1019</v>
      </c>
    </row>
    <row r="157" spans="1:112" s="166" customFormat="1" x14ac:dyDescent="0.2">
      <c r="A157" s="368" t="s">
        <v>125</v>
      </c>
      <c r="B157" s="368"/>
      <c r="C157" s="368"/>
      <c r="D157" s="368"/>
      <c r="E157" s="368"/>
      <c r="F157" s="368"/>
      <c r="G157" s="368"/>
      <c r="H157" s="368"/>
      <c r="I157" s="368"/>
      <c r="J157" s="368"/>
      <c r="K157" s="368"/>
      <c r="L157" s="368"/>
      <c r="M157" s="368"/>
      <c r="N157" s="368"/>
      <c r="O157" s="368"/>
      <c r="P157" s="368"/>
      <c r="Q157" s="368"/>
      <c r="R157" s="368"/>
      <c r="S157" s="368"/>
      <c r="T157" s="368"/>
      <c r="U157" s="368"/>
      <c r="V157" s="368"/>
      <c r="W157" s="368"/>
      <c r="X157" s="368"/>
      <c r="Y157" s="368"/>
      <c r="Z157" s="368"/>
      <c r="AA157" s="368"/>
      <c r="AB157" s="368"/>
      <c r="AC157" s="368"/>
      <c r="AD157" s="368"/>
      <c r="AE157" s="368"/>
      <c r="AF157" s="368"/>
      <c r="AG157" s="368"/>
      <c r="AH157" s="368"/>
      <c r="AI157" s="368"/>
      <c r="AJ157" s="368"/>
      <c r="AK157" s="368"/>
      <c r="AL157" s="368"/>
      <c r="AM157" s="368"/>
      <c r="AN157" s="368"/>
      <c r="AO157" s="368"/>
      <c r="AP157" s="368"/>
      <c r="AQ157" s="368"/>
      <c r="AR157" s="368"/>
      <c r="AS157" s="368"/>
      <c r="AT157" s="368"/>
      <c r="AU157" s="368"/>
      <c r="AV157" s="368"/>
      <c r="AW157" s="368"/>
      <c r="AX157" s="405" t="s">
        <v>117</v>
      </c>
      <c r="AY157" s="406"/>
      <c r="AZ157" s="406"/>
      <c r="BA157" s="406"/>
      <c r="BB157" s="407"/>
      <c r="BC157" s="414" t="s">
        <v>118</v>
      </c>
      <c r="BD157" s="406"/>
      <c r="BE157" s="406"/>
      <c r="BF157" s="406"/>
      <c r="BG157" s="406"/>
      <c r="BH157" s="406"/>
      <c r="BI157" s="407"/>
      <c r="BJ157" s="430"/>
      <c r="BK157" s="431"/>
      <c r="BL157" s="431"/>
      <c r="BM157" s="431"/>
      <c r="BN157" s="431"/>
      <c r="BO157" s="431"/>
      <c r="BP157" s="431"/>
      <c r="BQ157" s="431"/>
      <c r="BR157" s="431"/>
      <c r="BS157" s="432"/>
      <c r="BT157" s="430"/>
      <c r="BU157" s="431"/>
      <c r="BV157" s="431"/>
      <c r="BW157" s="432"/>
      <c r="BX157" s="430"/>
      <c r="BY157" s="431"/>
      <c r="BZ157" s="431"/>
      <c r="CA157" s="432"/>
      <c r="CB157" s="389"/>
      <c r="CC157" s="390"/>
      <c r="CD157" s="390"/>
      <c r="CE157" s="390"/>
      <c r="CF157" s="390"/>
      <c r="CG157" s="390"/>
      <c r="CH157" s="390"/>
      <c r="CI157" s="391"/>
      <c r="CJ157" s="389"/>
      <c r="CK157" s="390"/>
      <c r="CL157" s="390"/>
      <c r="CM157" s="390"/>
      <c r="CN157" s="390"/>
      <c r="CO157" s="390"/>
      <c r="CP157" s="390"/>
      <c r="CQ157" s="391"/>
      <c r="CR157" s="389"/>
      <c r="CS157" s="390"/>
      <c r="CT157" s="390"/>
      <c r="CU157" s="390"/>
      <c r="CV157" s="390"/>
      <c r="CW157" s="390"/>
      <c r="CX157" s="390"/>
      <c r="CY157" s="391"/>
      <c r="CZ157" s="690" t="s">
        <v>54</v>
      </c>
      <c r="DA157" s="691"/>
      <c r="DB157" s="691"/>
      <c r="DC157" s="691"/>
      <c r="DD157" s="691"/>
      <c r="DE157" s="691"/>
      <c r="DF157" s="691"/>
      <c r="DG157" s="692"/>
    </row>
    <row r="158" spans="1:112" s="166" customFormat="1" x14ac:dyDescent="0.2">
      <c r="A158" s="370" t="s">
        <v>126</v>
      </c>
      <c r="B158" s="370"/>
      <c r="C158" s="370"/>
      <c r="D158" s="370"/>
      <c r="E158" s="370"/>
      <c r="F158" s="370"/>
      <c r="G158" s="370"/>
      <c r="H158" s="370"/>
      <c r="I158" s="370"/>
      <c r="J158" s="370"/>
      <c r="K158" s="370"/>
      <c r="L158" s="370"/>
      <c r="M158" s="370"/>
      <c r="N158" s="370"/>
      <c r="O158" s="370"/>
      <c r="P158" s="370"/>
      <c r="Q158" s="370"/>
      <c r="R158" s="370"/>
      <c r="S158" s="370"/>
      <c r="T158" s="370"/>
      <c r="U158" s="370"/>
      <c r="V158" s="370"/>
      <c r="W158" s="370"/>
      <c r="X158" s="370"/>
      <c r="Y158" s="370"/>
      <c r="Z158" s="370"/>
      <c r="AA158" s="370"/>
      <c r="AB158" s="370"/>
      <c r="AC158" s="370"/>
      <c r="AD158" s="370"/>
      <c r="AE158" s="370"/>
      <c r="AF158" s="370"/>
      <c r="AG158" s="370"/>
      <c r="AH158" s="370"/>
      <c r="AI158" s="370"/>
      <c r="AJ158" s="370"/>
      <c r="AK158" s="370"/>
      <c r="AL158" s="370"/>
      <c r="AM158" s="370"/>
      <c r="AN158" s="370"/>
      <c r="AO158" s="370"/>
      <c r="AP158" s="370"/>
      <c r="AQ158" s="370"/>
      <c r="AR158" s="370"/>
      <c r="AS158" s="370"/>
      <c r="AT158" s="370"/>
      <c r="AU158" s="370"/>
      <c r="AV158" s="370"/>
      <c r="AW158" s="370"/>
      <c r="AX158" s="411"/>
      <c r="AY158" s="412"/>
      <c r="AZ158" s="412"/>
      <c r="BA158" s="412"/>
      <c r="BB158" s="413"/>
      <c r="BC158" s="416"/>
      <c r="BD158" s="412"/>
      <c r="BE158" s="412"/>
      <c r="BF158" s="412"/>
      <c r="BG158" s="412"/>
      <c r="BH158" s="412"/>
      <c r="BI158" s="413"/>
      <c r="BJ158" s="433"/>
      <c r="BK158" s="434"/>
      <c r="BL158" s="434"/>
      <c r="BM158" s="434"/>
      <c r="BN158" s="434"/>
      <c r="BO158" s="434"/>
      <c r="BP158" s="434"/>
      <c r="BQ158" s="434"/>
      <c r="BR158" s="434"/>
      <c r="BS158" s="435"/>
      <c r="BT158" s="433"/>
      <c r="BU158" s="434"/>
      <c r="BV158" s="434"/>
      <c r="BW158" s="435"/>
      <c r="BX158" s="433"/>
      <c r="BY158" s="434"/>
      <c r="BZ158" s="434"/>
      <c r="CA158" s="435"/>
      <c r="CB158" s="584"/>
      <c r="CC158" s="585"/>
      <c r="CD158" s="585"/>
      <c r="CE158" s="585"/>
      <c r="CF158" s="585"/>
      <c r="CG158" s="585"/>
      <c r="CH158" s="585"/>
      <c r="CI158" s="586"/>
      <c r="CJ158" s="584"/>
      <c r="CK158" s="585"/>
      <c r="CL158" s="585"/>
      <c r="CM158" s="585"/>
      <c r="CN158" s="585"/>
      <c r="CO158" s="585"/>
      <c r="CP158" s="585"/>
      <c r="CQ158" s="586"/>
      <c r="CR158" s="584"/>
      <c r="CS158" s="585"/>
      <c r="CT158" s="585"/>
      <c r="CU158" s="585"/>
      <c r="CV158" s="585"/>
      <c r="CW158" s="585"/>
      <c r="CX158" s="585"/>
      <c r="CY158" s="586"/>
      <c r="CZ158" s="696"/>
      <c r="DA158" s="697"/>
      <c r="DB158" s="697"/>
      <c r="DC158" s="697"/>
      <c r="DD158" s="697"/>
      <c r="DE158" s="697"/>
      <c r="DF158" s="697"/>
      <c r="DG158" s="698"/>
    </row>
    <row r="159" spans="1:112" s="166" customFormat="1" ht="12.95" customHeight="1" x14ac:dyDescent="0.2">
      <c r="A159" s="752" t="s">
        <v>127</v>
      </c>
      <c r="B159" s="752"/>
      <c r="C159" s="752"/>
      <c r="D159" s="752"/>
      <c r="E159" s="752"/>
      <c r="F159" s="752"/>
      <c r="G159" s="752"/>
      <c r="H159" s="752"/>
      <c r="I159" s="752"/>
      <c r="J159" s="752"/>
      <c r="K159" s="752"/>
      <c r="L159" s="752"/>
      <c r="M159" s="752"/>
      <c r="N159" s="752"/>
      <c r="O159" s="752"/>
      <c r="P159" s="752"/>
      <c r="Q159" s="752"/>
      <c r="R159" s="752"/>
      <c r="S159" s="752"/>
      <c r="T159" s="752"/>
      <c r="U159" s="752"/>
      <c r="V159" s="752"/>
      <c r="W159" s="752"/>
      <c r="X159" s="752"/>
      <c r="Y159" s="752"/>
      <c r="Z159" s="752"/>
      <c r="AA159" s="752"/>
      <c r="AB159" s="752"/>
      <c r="AC159" s="752"/>
      <c r="AD159" s="752"/>
      <c r="AE159" s="752"/>
      <c r="AF159" s="752"/>
      <c r="AG159" s="752"/>
      <c r="AH159" s="752"/>
      <c r="AI159" s="752"/>
      <c r="AJ159" s="752"/>
      <c r="AK159" s="752"/>
      <c r="AL159" s="752"/>
      <c r="AM159" s="752"/>
      <c r="AN159" s="752"/>
      <c r="AO159" s="752"/>
      <c r="AP159" s="752"/>
      <c r="AQ159" s="752"/>
      <c r="AR159" s="752"/>
      <c r="AS159" s="752"/>
      <c r="AT159" s="752"/>
      <c r="AU159" s="752"/>
      <c r="AV159" s="752"/>
      <c r="AW159" s="752"/>
      <c r="AX159" s="741" t="s">
        <v>120</v>
      </c>
      <c r="AY159" s="742"/>
      <c r="AZ159" s="742"/>
      <c r="BA159" s="742"/>
      <c r="BB159" s="742"/>
      <c r="BC159" s="742" t="s">
        <v>119</v>
      </c>
      <c r="BD159" s="742"/>
      <c r="BE159" s="742"/>
      <c r="BF159" s="742"/>
      <c r="BG159" s="742"/>
      <c r="BH159" s="742"/>
      <c r="BI159" s="742"/>
      <c r="BJ159" s="399"/>
      <c r="BK159" s="400"/>
      <c r="BL159" s="400"/>
      <c r="BM159" s="400"/>
      <c r="BN159" s="400"/>
      <c r="BO159" s="400"/>
      <c r="BP159" s="400"/>
      <c r="BQ159" s="400"/>
      <c r="BR159" s="400"/>
      <c r="BS159" s="401"/>
      <c r="BT159" s="399"/>
      <c r="BU159" s="400"/>
      <c r="BV159" s="400"/>
      <c r="BW159" s="401"/>
      <c r="BX159" s="399"/>
      <c r="BY159" s="400"/>
      <c r="BZ159" s="400"/>
      <c r="CA159" s="401"/>
      <c r="CB159" s="572"/>
      <c r="CC159" s="572"/>
      <c r="CD159" s="572"/>
      <c r="CE159" s="572"/>
      <c r="CF159" s="572"/>
      <c r="CG159" s="572"/>
      <c r="CH159" s="572"/>
      <c r="CI159" s="572"/>
      <c r="CJ159" s="572"/>
      <c r="CK159" s="572"/>
      <c r="CL159" s="572"/>
      <c r="CM159" s="572"/>
      <c r="CN159" s="572"/>
      <c r="CO159" s="572"/>
      <c r="CP159" s="572"/>
      <c r="CQ159" s="572"/>
      <c r="CR159" s="572"/>
      <c r="CS159" s="572"/>
      <c r="CT159" s="572"/>
      <c r="CU159" s="572"/>
      <c r="CV159" s="572"/>
      <c r="CW159" s="572"/>
      <c r="CX159" s="572"/>
      <c r="CY159" s="572"/>
      <c r="CZ159" s="573" t="s">
        <v>54</v>
      </c>
      <c r="DA159" s="573"/>
      <c r="DB159" s="573"/>
      <c r="DC159" s="573"/>
      <c r="DD159" s="573"/>
      <c r="DE159" s="573"/>
      <c r="DF159" s="573"/>
      <c r="DG159" s="574"/>
    </row>
    <row r="160" spans="1:112" s="166" customFormat="1" ht="12.95" customHeight="1" x14ac:dyDescent="0.2">
      <c r="A160" s="752" t="s">
        <v>135</v>
      </c>
      <c r="B160" s="752"/>
      <c r="C160" s="752"/>
      <c r="D160" s="752"/>
      <c r="E160" s="752"/>
      <c r="F160" s="752"/>
      <c r="G160" s="752"/>
      <c r="H160" s="752"/>
      <c r="I160" s="752"/>
      <c r="J160" s="752"/>
      <c r="K160" s="752"/>
      <c r="L160" s="752"/>
      <c r="M160" s="752"/>
      <c r="N160" s="752"/>
      <c r="O160" s="752"/>
      <c r="P160" s="752"/>
      <c r="Q160" s="752"/>
      <c r="R160" s="752"/>
      <c r="S160" s="752"/>
      <c r="T160" s="752"/>
      <c r="U160" s="752"/>
      <c r="V160" s="752"/>
      <c r="W160" s="752"/>
      <c r="X160" s="752"/>
      <c r="Y160" s="752"/>
      <c r="Z160" s="752"/>
      <c r="AA160" s="752"/>
      <c r="AB160" s="752"/>
      <c r="AC160" s="752"/>
      <c r="AD160" s="752"/>
      <c r="AE160" s="752"/>
      <c r="AF160" s="752"/>
      <c r="AG160" s="752"/>
      <c r="AH160" s="752"/>
      <c r="AI160" s="752"/>
      <c r="AJ160" s="752"/>
      <c r="AK160" s="752"/>
      <c r="AL160" s="752"/>
      <c r="AM160" s="752"/>
      <c r="AN160" s="752"/>
      <c r="AO160" s="752"/>
      <c r="AP160" s="752"/>
      <c r="AQ160" s="752"/>
      <c r="AR160" s="752"/>
      <c r="AS160" s="752"/>
      <c r="AT160" s="752"/>
      <c r="AU160" s="752"/>
      <c r="AV160" s="752"/>
      <c r="AW160" s="752"/>
      <c r="AX160" s="741" t="s">
        <v>128</v>
      </c>
      <c r="AY160" s="742"/>
      <c r="AZ160" s="742"/>
      <c r="BA160" s="742"/>
      <c r="BB160" s="742"/>
      <c r="BC160" s="742" t="s">
        <v>54</v>
      </c>
      <c r="BD160" s="742"/>
      <c r="BE160" s="742"/>
      <c r="BF160" s="742"/>
      <c r="BG160" s="742"/>
      <c r="BH160" s="742"/>
      <c r="BI160" s="742"/>
      <c r="BJ160" s="399"/>
      <c r="BK160" s="400"/>
      <c r="BL160" s="400"/>
      <c r="BM160" s="400"/>
      <c r="BN160" s="400"/>
      <c r="BO160" s="400"/>
      <c r="BP160" s="400"/>
      <c r="BQ160" s="400"/>
      <c r="BR160" s="400"/>
      <c r="BS160" s="401"/>
      <c r="BT160" s="399"/>
      <c r="BU160" s="400"/>
      <c r="BV160" s="400"/>
      <c r="BW160" s="401"/>
      <c r="BX160" s="399"/>
      <c r="BY160" s="400"/>
      <c r="BZ160" s="400"/>
      <c r="CA160" s="401"/>
      <c r="CB160" s="572"/>
      <c r="CC160" s="572"/>
      <c r="CD160" s="572"/>
      <c r="CE160" s="572"/>
      <c r="CF160" s="572"/>
      <c r="CG160" s="572"/>
      <c r="CH160" s="572"/>
      <c r="CI160" s="572"/>
      <c r="CJ160" s="572"/>
      <c r="CK160" s="572"/>
      <c r="CL160" s="572"/>
      <c r="CM160" s="572"/>
      <c r="CN160" s="572"/>
      <c r="CO160" s="572"/>
      <c r="CP160" s="572"/>
      <c r="CQ160" s="572"/>
      <c r="CR160" s="572"/>
      <c r="CS160" s="572"/>
      <c r="CT160" s="572"/>
      <c r="CU160" s="572"/>
      <c r="CV160" s="572"/>
      <c r="CW160" s="572"/>
      <c r="CX160" s="572"/>
      <c r="CY160" s="572"/>
      <c r="CZ160" s="573" t="s">
        <v>54</v>
      </c>
      <c r="DA160" s="573"/>
      <c r="DB160" s="573"/>
      <c r="DC160" s="573"/>
      <c r="DD160" s="573"/>
      <c r="DE160" s="573"/>
      <c r="DF160" s="573"/>
      <c r="DG160" s="574"/>
    </row>
    <row r="161" spans="1:112" s="20" customFormat="1" x14ac:dyDescent="0.2">
      <c r="A161" s="512" t="s">
        <v>71</v>
      </c>
      <c r="B161" s="512"/>
      <c r="C161" s="512"/>
      <c r="D161" s="512"/>
      <c r="E161" s="512"/>
      <c r="F161" s="512"/>
      <c r="G161" s="512"/>
      <c r="H161" s="512"/>
      <c r="I161" s="512"/>
      <c r="J161" s="512"/>
      <c r="K161" s="512"/>
      <c r="L161" s="512"/>
      <c r="M161" s="512"/>
      <c r="N161" s="512"/>
      <c r="O161" s="512"/>
      <c r="P161" s="512"/>
      <c r="Q161" s="512"/>
      <c r="R161" s="512"/>
      <c r="S161" s="512"/>
      <c r="T161" s="512"/>
      <c r="U161" s="512"/>
      <c r="V161" s="512"/>
      <c r="W161" s="512"/>
      <c r="X161" s="512"/>
      <c r="Y161" s="512"/>
      <c r="Z161" s="512"/>
      <c r="AA161" s="512"/>
      <c r="AB161" s="512"/>
      <c r="AC161" s="512"/>
      <c r="AD161" s="512"/>
      <c r="AE161" s="512"/>
      <c r="AF161" s="512"/>
      <c r="AG161" s="512"/>
      <c r="AH161" s="512"/>
      <c r="AI161" s="512"/>
      <c r="AJ161" s="512"/>
      <c r="AK161" s="512"/>
      <c r="AL161" s="512"/>
      <c r="AM161" s="512"/>
      <c r="AN161" s="512"/>
      <c r="AO161" s="512"/>
      <c r="AP161" s="512"/>
      <c r="AQ161" s="512"/>
      <c r="AR161" s="512"/>
      <c r="AS161" s="512"/>
      <c r="AT161" s="512"/>
      <c r="AU161" s="512"/>
      <c r="AV161" s="512"/>
      <c r="AW161" s="512"/>
      <c r="AX161" s="513" t="s">
        <v>129</v>
      </c>
      <c r="AY161" s="514"/>
      <c r="AZ161" s="514"/>
      <c r="BA161" s="514"/>
      <c r="BB161" s="515"/>
      <c r="BC161" s="522" t="s">
        <v>283</v>
      </c>
      <c r="BD161" s="514"/>
      <c r="BE161" s="514"/>
      <c r="BF161" s="514"/>
      <c r="BG161" s="514"/>
      <c r="BH161" s="514"/>
      <c r="BI161" s="515"/>
      <c r="BJ161" s="440"/>
      <c r="BK161" s="441"/>
      <c r="BL161" s="441"/>
      <c r="BM161" s="441"/>
      <c r="BN161" s="441"/>
      <c r="BO161" s="441"/>
      <c r="BP161" s="441"/>
      <c r="BQ161" s="441"/>
      <c r="BR161" s="441"/>
      <c r="BS161" s="442"/>
      <c r="BT161" s="440"/>
      <c r="BU161" s="441"/>
      <c r="BV161" s="441"/>
      <c r="BW161" s="442"/>
      <c r="BX161" s="440"/>
      <c r="BY161" s="441"/>
      <c r="BZ161" s="441"/>
      <c r="CA161" s="442"/>
      <c r="CB161" s="374"/>
      <c r="CC161" s="375"/>
      <c r="CD161" s="375"/>
      <c r="CE161" s="375"/>
      <c r="CF161" s="375"/>
      <c r="CG161" s="375"/>
      <c r="CH161" s="375"/>
      <c r="CI161" s="376"/>
      <c r="CJ161" s="374"/>
      <c r="CK161" s="375"/>
      <c r="CL161" s="375"/>
      <c r="CM161" s="375"/>
      <c r="CN161" s="375"/>
      <c r="CO161" s="375"/>
      <c r="CP161" s="375"/>
      <c r="CQ161" s="376"/>
      <c r="CR161" s="374"/>
      <c r="CS161" s="375"/>
      <c r="CT161" s="375"/>
      <c r="CU161" s="375"/>
      <c r="CV161" s="375"/>
      <c r="CW161" s="375"/>
      <c r="CX161" s="375"/>
      <c r="CY161" s="376"/>
      <c r="CZ161" s="676"/>
      <c r="DA161" s="677"/>
      <c r="DB161" s="677"/>
      <c r="DC161" s="677"/>
      <c r="DD161" s="677"/>
      <c r="DE161" s="677"/>
      <c r="DF161" s="677"/>
      <c r="DG161" s="678"/>
    </row>
    <row r="162" spans="1:112" s="20" customFormat="1" x14ac:dyDescent="0.2">
      <c r="A162" s="525" t="s">
        <v>282</v>
      </c>
      <c r="B162" s="525"/>
      <c r="C162" s="525"/>
      <c r="D162" s="525"/>
      <c r="E162" s="525"/>
      <c r="F162" s="525"/>
      <c r="G162" s="525"/>
      <c r="H162" s="525"/>
      <c r="I162" s="525"/>
      <c r="J162" s="525"/>
      <c r="K162" s="525"/>
      <c r="L162" s="525"/>
      <c r="M162" s="525"/>
      <c r="N162" s="525"/>
      <c r="O162" s="525"/>
      <c r="P162" s="525"/>
      <c r="Q162" s="525"/>
      <c r="R162" s="525"/>
      <c r="S162" s="525"/>
      <c r="T162" s="525"/>
      <c r="U162" s="525"/>
      <c r="V162" s="525"/>
      <c r="W162" s="525"/>
      <c r="X162" s="525"/>
      <c r="Y162" s="525"/>
      <c r="Z162" s="525"/>
      <c r="AA162" s="525"/>
      <c r="AB162" s="525"/>
      <c r="AC162" s="525"/>
      <c r="AD162" s="525"/>
      <c r="AE162" s="525"/>
      <c r="AF162" s="525"/>
      <c r="AG162" s="525"/>
      <c r="AH162" s="525"/>
      <c r="AI162" s="525"/>
      <c r="AJ162" s="525"/>
      <c r="AK162" s="525"/>
      <c r="AL162" s="525"/>
      <c r="AM162" s="525"/>
      <c r="AN162" s="525"/>
      <c r="AO162" s="525"/>
      <c r="AP162" s="525"/>
      <c r="AQ162" s="525"/>
      <c r="AR162" s="525"/>
      <c r="AS162" s="525"/>
      <c r="AT162" s="525"/>
      <c r="AU162" s="525"/>
      <c r="AV162" s="525"/>
      <c r="AW162" s="525"/>
      <c r="AX162" s="519"/>
      <c r="AY162" s="520"/>
      <c r="AZ162" s="520"/>
      <c r="BA162" s="520"/>
      <c r="BB162" s="521"/>
      <c r="BC162" s="524"/>
      <c r="BD162" s="520"/>
      <c r="BE162" s="520"/>
      <c r="BF162" s="520"/>
      <c r="BG162" s="520"/>
      <c r="BH162" s="520"/>
      <c r="BI162" s="521"/>
      <c r="BJ162" s="446"/>
      <c r="BK162" s="447"/>
      <c r="BL162" s="447"/>
      <c r="BM162" s="447"/>
      <c r="BN162" s="447"/>
      <c r="BO162" s="447"/>
      <c r="BP162" s="447"/>
      <c r="BQ162" s="447"/>
      <c r="BR162" s="447"/>
      <c r="BS162" s="448"/>
      <c r="BT162" s="446"/>
      <c r="BU162" s="447"/>
      <c r="BV162" s="447"/>
      <c r="BW162" s="448"/>
      <c r="BX162" s="446"/>
      <c r="BY162" s="447"/>
      <c r="BZ162" s="447"/>
      <c r="CA162" s="448"/>
      <c r="CB162" s="377"/>
      <c r="CC162" s="378"/>
      <c r="CD162" s="378"/>
      <c r="CE162" s="378"/>
      <c r="CF162" s="378"/>
      <c r="CG162" s="378"/>
      <c r="CH162" s="378"/>
      <c r="CI162" s="379"/>
      <c r="CJ162" s="377"/>
      <c r="CK162" s="378"/>
      <c r="CL162" s="378"/>
      <c r="CM162" s="378"/>
      <c r="CN162" s="378"/>
      <c r="CO162" s="378"/>
      <c r="CP162" s="378"/>
      <c r="CQ162" s="379"/>
      <c r="CR162" s="377"/>
      <c r="CS162" s="378"/>
      <c r="CT162" s="378"/>
      <c r="CU162" s="378"/>
      <c r="CV162" s="378"/>
      <c r="CW162" s="378"/>
      <c r="CX162" s="378"/>
      <c r="CY162" s="379"/>
      <c r="CZ162" s="682"/>
      <c r="DA162" s="683"/>
      <c r="DB162" s="683"/>
      <c r="DC162" s="683"/>
      <c r="DD162" s="683"/>
      <c r="DE162" s="683"/>
      <c r="DF162" s="683"/>
      <c r="DG162" s="684"/>
    </row>
    <row r="163" spans="1:112" s="20" customFormat="1" ht="12.95" customHeight="1" x14ac:dyDescent="0.2">
      <c r="A163" s="735" t="s">
        <v>284</v>
      </c>
      <c r="B163" s="735"/>
      <c r="C163" s="735"/>
      <c r="D163" s="735"/>
      <c r="E163" s="735"/>
      <c r="F163" s="735"/>
      <c r="G163" s="735"/>
      <c r="H163" s="735"/>
      <c r="I163" s="735"/>
      <c r="J163" s="735"/>
      <c r="K163" s="735"/>
      <c r="L163" s="735"/>
      <c r="M163" s="735"/>
      <c r="N163" s="735"/>
      <c r="O163" s="735"/>
      <c r="P163" s="735"/>
      <c r="Q163" s="735"/>
      <c r="R163" s="735"/>
      <c r="S163" s="735"/>
      <c r="T163" s="735"/>
      <c r="U163" s="735"/>
      <c r="V163" s="735"/>
      <c r="W163" s="735"/>
      <c r="X163" s="735"/>
      <c r="Y163" s="735"/>
      <c r="Z163" s="735"/>
      <c r="AA163" s="735"/>
      <c r="AB163" s="735"/>
      <c r="AC163" s="735"/>
      <c r="AD163" s="735"/>
      <c r="AE163" s="735"/>
      <c r="AF163" s="735"/>
      <c r="AG163" s="735"/>
      <c r="AH163" s="735"/>
      <c r="AI163" s="735"/>
      <c r="AJ163" s="735"/>
      <c r="AK163" s="735"/>
      <c r="AL163" s="735"/>
      <c r="AM163" s="735"/>
      <c r="AN163" s="735"/>
      <c r="AO163" s="735"/>
      <c r="AP163" s="735"/>
      <c r="AQ163" s="735"/>
      <c r="AR163" s="735"/>
      <c r="AS163" s="735"/>
      <c r="AT163" s="735"/>
      <c r="AU163" s="735"/>
      <c r="AV163" s="735"/>
      <c r="AW163" s="735"/>
      <c r="AX163" s="736" t="s">
        <v>132</v>
      </c>
      <c r="AY163" s="737"/>
      <c r="AZ163" s="737"/>
      <c r="BA163" s="737"/>
      <c r="BB163" s="737"/>
      <c r="BC163" s="737" t="s">
        <v>285</v>
      </c>
      <c r="BD163" s="737"/>
      <c r="BE163" s="737"/>
      <c r="BF163" s="737"/>
      <c r="BG163" s="737"/>
      <c r="BH163" s="737"/>
      <c r="BI163" s="737"/>
      <c r="BJ163" s="738"/>
      <c r="BK163" s="739"/>
      <c r="BL163" s="739"/>
      <c r="BM163" s="739"/>
      <c r="BN163" s="739"/>
      <c r="BO163" s="739"/>
      <c r="BP163" s="739"/>
      <c r="BQ163" s="739"/>
      <c r="BR163" s="739"/>
      <c r="BS163" s="740"/>
      <c r="BT163" s="738"/>
      <c r="BU163" s="739"/>
      <c r="BV163" s="739"/>
      <c r="BW163" s="740"/>
      <c r="BX163" s="738"/>
      <c r="BY163" s="739"/>
      <c r="BZ163" s="739"/>
      <c r="CA163" s="740"/>
      <c r="CB163" s="732"/>
      <c r="CC163" s="732"/>
      <c r="CD163" s="732"/>
      <c r="CE163" s="732"/>
      <c r="CF163" s="732"/>
      <c r="CG163" s="732"/>
      <c r="CH163" s="732"/>
      <c r="CI163" s="732"/>
      <c r="CJ163" s="732"/>
      <c r="CK163" s="732"/>
      <c r="CL163" s="732"/>
      <c r="CM163" s="732"/>
      <c r="CN163" s="732"/>
      <c r="CO163" s="732"/>
      <c r="CP163" s="732"/>
      <c r="CQ163" s="732"/>
      <c r="CR163" s="732"/>
      <c r="CS163" s="732"/>
      <c r="CT163" s="732"/>
      <c r="CU163" s="732"/>
      <c r="CV163" s="732"/>
      <c r="CW163" s="732"/>
      <c r="CX163" s="732"/>
      <c r="CY163" s="732"/>
      <c r="CZ163" s="750"/>
      <c r="DA163" s="750"/>
      <c r="DB163" s="750"/>
      <c r="DC163" s="750"/>
      <c r="DD163" s="750"/>
      <c r="DE163" s="750"/>
      <c r="DF163" s="750"/>
      <c r="DG163" s="751"/>
    </row>
    <row r="164" spans="1:112" s="20" customFormat="1" x14ac:dyDescent="0.2">
      <c r="A164" s="512" t="s">
        <v>286</v>
      </c>
      <c r="B164" s="512"/>
      <c r="C164" s="512"/>
      <c r="D164" s="512"/>
      <c r="E164" s="512"/>
      <c r="F164" s="512"/>
      <c r="G164" s="512"/>
      <c r="H164" s="512"/>
      <c r="I164" s="512"/>
      <c r="J164" s="512"/>
      <c r="K164" s="512"/>
      <c r="L164" s="512"/>
      <c r="M164" s="512"/>
      <c r="N164" s="512"/>
      <c r="O164" s="512"/>
      <c r="P164" s="512"/>
      <c r="Q164" s="512"/>
      <c r="R164" s="512"/>
      <c r="S164" s="512"/>
      <c r="T164" s="512"/>
      <c r="U164" s="512"/>
      <c r="V164" s="512"/>
      <c r="W164" s="512"/>
      <c r="X164" s="512"/>
      <c r="Y164" s="512"/>
      <c r="Z164" s="512"/>
      <c r="AA164" s="512"/>
      <c r="AB164" s="512"/>
      <c r="AC164" s="512"/>
      <c r="AD164" s="512"/>
      <c r="AE164" s="512"/>
      <c r="AF164" s="512"/>
      <c r="AG164" s="512"/>
      <c r="AH164" s="512"/>
      <c r="AI164" s="512"/>
      <c r="AJ164" s="512"/>
      <c r="AK164" s="512"/>
      <c r="AL164" s="512"/>
      <c r="AM164" s="512"/>
      <c r="AN164" s="512"/>
      <c r="AO164" s="512"/>
      <c r="AP164" s="512"/>
      <c r="AQ164" s="512"/>
      <c r="AR164" s="512"/>
      <c r="AS164" s="512"/>
      <c r="AT164" s="512"/>
      <c r="AU164" s="512"/>
      <c r="AV164" s="512"/>
      <c r="AW164" s="512"/>
      <c r="AX164" s="513" t="s">
        <v>133</v>
      </c>
      <c r="AY164" s="514"/>
      <c r="AZ164" s="514"/>
      <c r="BA164" s="514"/>
      <c r="BB164" s="515"/>
      <c r="BC164" s="522" t="s">
        <v>288</v>
      </c>
      <c r="BD164" s="514"/>
      <c r="BE164" s="514"/>
      <c r="BF164" s="514"/>
      <c r="BG164" s="514"/>
      <c r="BH164" s="514"/>
      <c r="BI164" s="515"/>
      <c r="BJ164" s="440"/>
      <c r="BK164" s="441"/>
      <c r="BL164" s="441"/>
      <c r="BM164" s="441"/>
      <c r="BN164" s="441"/>
      <c r="BO164" s="441"/>
      <c r="BP164" s="441"/>
      <c r="BQ164" s="441"/>
      <c r="BR164" s="441"/>
      <c r="BS164" s="442"/>
      <c r="BT164" s="440"/>
      <c r="BU164" s="441"/>
      <c r="BV164" s="441"/>
      <c r="BW164" s="442"/>
      <c r="BX164" s="440"/>
      <c r="BY164" s="441"/>
      <c r="BZ164" s="441"/>
      <c r="CA164" s="442"/>
      <c r="CB164" s="374"/>
      <c r="CC164" s="375"/>
      <c r="CD164" s="375"/>
      <c r="CE164" s="375"/>
      <c r="CF164" s="375"/>
      <c r="CG164" s="375"/>
      <c r="CH164" s="375"/>
      <c r="CI164" s="376"/>
      <c r="CJ164" s="374"/>
      <c r="CK164" s="375"/>
      <c r="CL164" s="375"/>
      <c r="CM164" s="375"/>
      <c r="CN164" s="375"/>
      <c r="CO164" s="375"/>
      <c r="CP164" s="375"/>
      <c r="CQ164" s="376"/>
      <c r="CR164" s="374"/>
      <c r="CS164" s="375"/>
      <c r="CT164" s="375"/>
      <c r="CU164" s="375"/>
      <c r="CV164" s="375"/>
      <c r="CW164" s="375"/>
      <c r="CX164" s="375"/>
      <c r="CY164" s="376"/>
      <c r="CZ164" s="676"/>
      <c r="DA164" s="677"/>
      <c r="DB164" s="677"/>
      <c r="DC164" s="677"/>
      <c r="DD164" s="677"/>
      <c r="DE164" s="677"/>
      <c r="DF164" s="677"/>
      <c r="DG164" s="678"/>
    </row>
    <row r="165" spans="1:112" s="20" customFormat="1" x14ac:dyDescent="0.2">
      <c r="A165" s="525" t="s">
        <v>287</v>
      </c>
      <c r="B165" s="525"/>
      <c r="C165" s="525"/>
      <c r="D165" s="525"/>
      <c r="E165" s="525"/>
      <c r="F165" s="525"/>
      <c r="G165" s="525"/>
      <c r="H165" s="525"/>
      <c r="I165" s="525"/>
      <c r="J165" s="525"/>
      <c r="K165" s="525"/>
      <c r="L165" s="525"/>
      <c r="M165" s="525"/>
      <c r="N165" s="525"/>
      <c r="O165" s="525"/>
      <c r="P165" s="525"/>
      <c r="Q165" s="525"/>
      <c r="R165" s="525"/>
      <c r="S165" s="525"/>
      <c r="T165" s="525"/>
      <c r="U165" s="525"/>
      <c r="V165" s="525"/>
      <c r="W165" s="525"/>
      <c r="X165" s="525"/>
      <c r="Y165" s="525"/>
      <c r="Z165" s="525"/>
      <c r="AA165" s="525"/>
      <c r="AB165" s="525"/>
      <c r="AC165" s="525"/>
      <c r="AD165" s="525"/>
      <c r="AE165" s="525"/>
      <c r="AF165" s="525"/>
      <c r="AG165" s="525"/>
      <c r="AH165" s="525"/>
      <c r="AI165" s="525"/>
      <c r="AJ165" s="525"/>
      <c r="AK165" s="525"/>
      <c r="AL165" s="525"/>
      <c r="AM165" s="525"/>
      <c r="AN165" s="525"/>
      <c r="AO165" s="525"/>
      <c r="AP165" s="525"/>
      <c r="AQ165" s="525"/>
      <c r="AR165" s="525"/>
      <c r="AS165" s="525"/>
      <c r="AT165" s="525"/>
      <c r="AU165" s="525"/>
      <c r="AV165" s="525"/>
      <c r="AW165" s="525"/>
      <c r="AX165" s="519"/>
      <c r="AY165" s="520"/>
      <c r="AZ165" s="520"/>
      <c r="BA165" s="520"/>
      <c r="BB165" s="521"/>
      <c r="BC165" s="524"/>
      <c r="BD165" s="520"/>
      <c r="BE165" s="520"/>
      <c r="BF165" s="520"/>
      <c r="BG165" s="520"/>
      <c r="BH165" s="520"/>
      <c r="BI165" s="521"/>
      <c r="BJ165" s="446"/>
      <c r="BK165" s="447"/>
      <c r="BL165" s="447"/>
      <c r="BM165" s="447"/>
      <c r="BN165" s="447"/>
      <c r="BO165" s="447"/>
      <c r="BP165" s="447"/>
      <c r="BQ165" s="447"/>
      <c r="BR165" s="447"/>
      <c r="BS165" s="448"/>
      <c r="BT165" s="446"/>
      <c r="BU165" s="447"/>
      <c r="BV165" s="447"/>
      <c r="BW165" s="448"/>
      <c r="BX165" s="446"/>
      <c r="BY165" s="447"/>
      <c r="BZ165" s="447"/>
      <c r="CA165" s="448"/>
      <c r="CB165" s="377"/>
      <c r="CC165" s="378"/>
      <c r="CD165" s="378"/>
      <c r="CE165" s="378"/>
      <c r="CF165" s="378"/>
      <c r="CG165" s="378"/>
      <c r="CH165" s="378"/>
      <c r="CI165" s="379"/>
      <c r="CJ165" s="377"/>
      <c r="CK165" s="378"/>
      <c r="CL165" s="378"/>
      <c r="CM165" s="378"/>
      <c r="CN165" s="378"/>
      <c r="CO165" s="378"/>
      <c r="CP165" s="378"/>
      <c r="CQ165" s="379"/>
      <c r="CR165" s="377"/>
      <c r="CS165" s="378"/>
      <c r="CT165" s="378"/>
      <c r="CU165" s="378"/>
      <c r="CV165" s="378"/>
      <c r="CW165" s="378"/>
      <c r="CX165" s="378"/>
      <c r="CY165" s="379"/>
      <c r="CZ165" s="682"/>
      <c r="DA165" s="683"/>
      <c r="DB165" s="683"/>
      <c r="DC165" s="683"/>
      <c r="DD165" s="683"/>
      <c r="DE165" s="683"/>
      <c r="DF165" s="683"/>
      <c r="DG165" s="684"/>
    </row>
    <row r="166" spans="1:112" s="20" customFormat="1" ht="12.95" customHeight="1" x14ac:dyDescent="0.2">
      <c r="A166" s="512" t="s">
        <v>136</v>
      </c>
      <c r="B166" s="512"/>
      <c r="C166" s="512"/>
      <c r="D166" s="512"/>
      <c r="E166" s="512"/>
      <c r="F166" s="512"/>
      <c r="G166" s="512"/>
      <c r="H166" s="512"/>
      <c r="I166" s="512"/>
      <c r="J166" s="512"/>
      <c r="K166" s="512"/>
      <c r="L166" s="512"/>
      <c r="M166" s="512"/>
      <c r="N166" s="512"/>
      <c r="O166" s="512"/>
      <c r="P166" s="512"/>
      <c r="Q166" s="512"/>
      <c r="R166" s="512"/>
      <c r="S166" s="512"/>
      <c r="T166" s="512"/>
      <c r="U166" s="512"/>
      <c r="V166" s="512"/>
      <c r="W166" s="512"/>
      <c r="X166" s="512"/>
      <c r="Y166" s="512"/>
      <c r="Z166" s="512"/>
      <c r="AA166" s="512"/>
      <c r="AB166" s="512"/>
      <c r="AC166" s="512"/>
      <c r="AD166" s="512"/>
      <c r="AE166" s="512"/>
      <c r="AF166" s="512"/>
      <c r="AG166" s="512"/>
      <c r="AH166" s="512"/>
      <c r="AI166" s="512"/>
      <c r="AJ166" s="512"/>
      <c r="AK166" s="512"/>
      <c r="AL166" s="512"/>
      <c r="AM166" s="512"/>
      <c r="AN166" s="512"/>
      <c r="AO166" s="512"/>
      <c r="AP166" s="512"/>
      <c r="AQ166" s="512"/>
      <c r="AR166" s="512"/>
      <c r="AS166" s="512"/>
      <c r="AT166" s="512"/>
      <c r="AU166" s="512"/>
      <c r="AV166" s="512"/>
      <c r="AW166" s="512"/>
      <c r="AX166" s="513" t="s">
        <v>289</v>
      </c>
      <c r="AY166" s="514"/>
      <c r="AZ166" s="514"/>
      <c r="BA166" s="514"/>
      <c r="BB166" s="515"/>
      <c r="BC166" s="522" t="s">
        <v>130</v>
      </c>
      <c r="BD166" s="514"/>
      <c r="BE166" s="514"/>
      <c r="BF166" s="514"/>
      <c r="BG166" s="514"/>
      <c r="BH166" s="514"/>
      <c r="BI166" s="515"/>
      <c r="BJ166" s="738"/>
      <c r="BK166" s="739"/>
      <c r="BL166" s="739"/>
      <c r="BM166" s="739"/>
      <c r="BN166" s="739"/>
      <c r="BO166" s="739"/>
      <c r="BP166" s="739"/>
      <c r="BQ166" s="739"/>
      <c r="BR166" s="739"/>
      <c r="BS166" s="740"/>
      <c r="BT166" s="738"/>
      <c r="BU166" s="739"/>
      <c r="BV166" s="739"/>
      <c r="BW166" s="740"/>
      <c r="BX166" s="738"/>
      <c r="BY166" s="739"/>
      <c r="BZ166" s="739"/>
      <c r="CA166" s="740"/>
      <c r="CB166" s="374"/>
      <c r="CC166" s="375"/>
      <c r="CD166" s="375"/>
      <c r="CE166" s="375"/>
      <c r="CF166" s="375"/>
      <c r="CG166" s="375"/>
      <c r="CH166" s="375"/>
      <c r="CI166" s="376"/>
      <c r="CJ166" s="374"/>
      <c r="CK166" s="375"/>
      <c r="CL166" s="375"/>
      <c r="CM166" s="375"/>
      <c r="CN166" s="375"/>
      <c r="CO166" s="375"/>
      <c r="CP166" s="375"/>
      <c r="CQ166" s="376"/>
      <c r="CR166" s="374"/>
      <c r="CS166" s="375"/>
      <c r="CT166" s="375"/>
      <c r="CU166" s="375"/>
      <c r="CV166" s="375"/>
      <c r="CW166" s="375"/>
      <c r="CX166" s="375"/>
      <c r="CY166" s="376"/>
      <c r="CZ166" s="676"/>
      <c r="DA166" s="677"/>
      <c r="DB166" s="677"/>
      <c r="DC166" s="677"/>
      <c r="DD166" s="677"/>
      <c r="DE166" s="677"/>
      <c r="DF166" s="677"/>
      <c r="DG166" s="678"/>
    </row>
    <row r="167" spans="1:112" s="20" customFormat="1" ht="12.95" customHeight="1" x14ac:dyDescent="0.2">
      <c r="A167" s="512" t="s">
        <v>137</v>
      </c>
      <c r="B167" s="512"/>
      <c r="C167" s="512"/>
      <c r="D167" s="512"/>
      <c r="E167" s="512"/>
      <c r="F167" s="512"/>
      <c r="G167" s="512"/>
      <c r="H167" s="512"/>
      <c r="I167" s="512"/>
      <c r="J167" s="512"/>
      <c r="K167" s="512"/>
      <c r="L167" s="512"/>
      <c r="M167" s="512"/>
      <c r="N167" s="512"/>
      <c r="O167" s="512"/>
      <c r="P167" s="512"/>
      <c r="Q167" s="512"/>
      <c r="R167" s="512"/>
      <c r="S167" s="512"/>
      <c r="T167" s="512"/>
      <c r="U167" s="512"/>
      <c r="V167" s="512"/>
      <c r="W167" s="512"/>
      <c r="X167" s="512"/>
      <c r="Y167" s="512"/>
      <c r="Z167" s="512"/>
      <c r="AA167" s="512"/>
      <c r="AB167" s="512"/>
      <c r="AC167" s="512"/>
      <c r="AD167" s="512"/>
      <c r="AE167" s="512"/>
      <c r="AF167" s="512"/>
      <c r="AG167" s="512"/>
      <c r="AH167" s="512"/>
      <c r="AI167" s="512"/>
      <c r="AJ167" s="512"/>
      <c r="AK167" s="512"/>
      <c r="AL167" s="512"/>
      <c r="AM167" s="512"/>
      <c r="AN167" s="512"/>
      <c r="AO167" s="512"/>
      <c r="AP167" s="512"/>
      <c r="AQ167" s="512"/>
      <c r="AR167" s="512"/>
      <c r="AS167" s="512"/>
      <c r="AT167" s="512"/>
      <c r="AU167" s="512"/>
      <c r="AV167" s="512"/>
      <c r="AW167" s="512"/>
      <c r="AX167" s="513" t="s">
        <v>290</v>
      </c>
      <c r="AY167" s="514"/>
      <c r="AZ167" s="514"/>
      <c r="BA167" s="514"/>
      <c r="BB167" s="515"/>
      <c r="BC167" s="522" t="s">
        <v>131</v>
      </c>
      <c r="BD167" s="514"/>
      <c r="BE167" s="514"/>
      <c r="BF167" s="514"/>
      <c r="BG167" s="514"/>
      <c r="BH167" s="514"/>
      <c r="BI167" s="515"/>
      <c r="BJ167" s="738"/>
      <c r="BK167" s="739"/>
      <c r="BL167" s="739"/>
      <c r="BM167" s="739"/>
      <c r="BN167" s="739"/>
      <c r="BO167" s="739"/>
      <c r="BP167" s="739"/>
      <c r="BQ167" s="739"/>
      <c r="BR167" s="739"/>
      <c r="BS167" s="740"/>
      <c r="BT167" s="738"/>
      <c r="BU167" s="739"/>
      <c r="BV167" s="739"/>
      <c r="BW167" s="740"/>
      <c r="BX167" s="738"/>
      <c r="BY167" s="739"/>
      <c r="BZ167" s="739"/>
      <c r="CA167" s="740"/>
      <c r="CB167" s="374"/>
      <c r="CC167" s="375"/>
      <c r="CD167" s="375"/>
      <c r="CE167" s="375"/>
      <c r="CF167" s="375"/>
      <c r="CG167" s="375"/>
      <c r="CH167" s="375"/>
      <c r="CI167" s="376"/>
      <c r="CJ167" s="374"/>
      <c r="CK167" s="375"/>
      <c r="CL167" s="375"/>
      <c r="CM167" s="375"/>
      <c r="CN167" s="375"/>
      <c r="CO167" s="375"/>
      <c r="CP167" s="375"/>
      <c r="CQ167" s="376"/>
      <c r="CR167" s="374"/>
      <c r="CS167" s="375"/>
      <c r="CT167" s="375"/>
      <c r="CU167" s="375"/>
      <c r="CV167" s="375"/>
      <c r="CW167" s="375"/>
      <c r="CX167" s="375"/>
      <c r="CY167" s="376"/>
      <c r="CZ167" s="676"/>
      <c r="DA167" s="677"/>
      <c r="DB167" s="677"/>
      <c r="DC167" s="677"/>
      <c r="DD167" s="677"/>
      <c r="DE167" s="677"/>
      <c r="DF167" s="677"/>
      <c r="DG167" s="678"/>
    </row>
    <row r="168" spans="1:112" s="20" customFormat="1" x14ac:dyDescent="0.2">
      <c r="A168" s="512" t="s">
        <v>291</v>
      </c>
      <c r="B168" s="512"/>
      <c r="C168" s="512"/>
      <c r="D168" s="512"/>
      <c r="E168" s="512"/>
      <c r="F168" s="512"/>
      <c r="G168" s="512"/>
      <c r="H168" s="512"/>
      <c r="I168" s="512"/>
      <c r="J168" s="512"/>
      <c r="K168" s="512"/>
      <c r="L168" s="512"/>
      <c r="M168" s="512"/>
      <c r="N168" s="512"/>
      <c r="O168" s="512"/>
      <c r="P168" s="512"/>
      <c r="Q168" s="512"/>
      <c r="R168" s="512"/>
      <c r="S168" s="512"/>
      <c r="T168" s="512"/>
      <c r="U168" s="512"/>
      <c r="V168" s="512"/>
      <c r="W168" s="512"/>
      <c r="X168" s="512"/>
      <c r="Y168" s="512"/>
      <c r="Z168" s="512"/>
      <c r="AA168" s="512"/>
      <c r="AB168" s="512"/>
      <c r="AC168" s="512"/>
      <c r="AD168" s="512"/>
      <c r="AE168" s="512"/>
      <c r="AF168" s="512"/>
      <c r="AG168" s="512"/>
      <c r="AH168" s="512"/>
      <c r="AI168" s="512"/>
      <c r="AJ168" s="512"/>
      <c r="AK168" s="512"/>
      <c r="AL168" s="512"/>
      <c r="AM168" s="512"/>
      <c r="AN168" s="512"/>
      <c r="AO168" s="512"/>
      <c r="AP168" s="512"/>
      <c r="AQ168" s="512"/>
      <c r="AR168" s="512"/>
      <c r="AS168" s="512"/>
      <c r="AT168" s="512"/>
      <c r="AU168" s="512"/>
      <c r="AV168" s="512"/>
      <c r="AW168" s="512"/>
      <c r="AX168" s="513" t="s">
        <v>292</v>
      </c>
      <c r="AY168" s="514"/>
      <c r="AZ168" s="514"/>
      <c r="BA168" s="514"/>
      <c r="BB168" s="515"/>
      <c r="BC168" s="522" t="s">
        <v>134</v>
      </c>
      <c r="BD168" s="514"/>
      <c r="BE168" s="514"/>
      <c r="BF168" s="514"/>
      <c r="BG168" s="514"/>
      <c r="BH168" s="514"/>
      <c r="BI168" s="515"/>
      <c r="BJ168" s="440"/>
      <c r="BK168" s="441"/>
      <c r="BL168" s="441"/>
      <c r="BM168" s="441"/>
      <c r="BN168" s="441"/>
      <c r="BO168" s="441"/>
      <c r="BP168" s="441"/>
      <c r="BQ168" s="441"/>
      <c r="BR168" s="441"/>
      <c r="BS168" s="442"/>
      <c r="BT168" s="440"/>
      <c r="BU168" s="441"/>
      <c r="BV168" s="441"/>
      <c r="BW168" s="442"/>
      <c r="BX168" s="440"/>
      <c r="BY168" s="441"/>
      <c r="BZ168" s="441"/>
      <c r="CA168" s="442"/>
      <c r="CB168" s="374"/>
      <c r="CC168" s="375"/>
      <c r="CD168" s="375"/>
      <c r="CE168" s="375"/>
      <c r="CF168" s="375"/>
      <c r="CG168" s="375"/>
      <c r="CH168" s="375"/>
      <c r="CI168" s="376"/>
      <c r="CJ168" s="374"/>
      <c r="CK168" s="375"/>
      <c r="CL168" s="375"/>
      <c r="CM168" s="375"/>
      <c r="CN168" s="375"/>
      <c r="CO168" s="375"/>
      <c r="CP168" s="375"/>
      <c r="CQ168" s="376"/>
      <c r="CR168" s="374"/>
      <c r="CS168" s="375"/>
      <c r="CT168" s="375"/>
      <c r="CU168" s="375"/>
      <c r="CV168" s="375"/>
      <c r="CW168" s="375"/>
      <c r="CX168" s="375"/>
      <c r="CY168" s="376"/>
      <c r="CZ168" s="676"/>
      <c r="DA168" s="677"/>
      <c r="DB168" s="677"/>
      <c r="DC168" s="677"/>
      <c r="DD168" s="677"/>
      <c r="DE168" s="677"/>
      <c r="DF168" s="677"/>
      <c r="DG168" s="678"/>
    </row>
    <row r="169" spans="1:112" s="20" customFormat="1" x14ac:dyDescent="0.2">
      <c r="A169" s="525" t="s">
        <v>138</v>
      </c>
      <c r="B169" s="525"/>
      <c r="C169" s="525"/>
      <c r="D169" s="525"/>
      <c r="E169" s="525"/>
      <c r="F169" s="525"/>
      <c r="G169" s="525"/>
      <c r="H169" s="525"/>
      <c r="I169" s="525"/>
      <c r="J169" s="525"/>
      <c r="K169" s="525"/>
      <c r="L169" s="525"/>
      <c r="M169" s="525"/>
      <c r="N169" s="525"/>
      <c r="O169" s="525"/>
      <c r="P169" s="525"/>
      <c r="Q169" s="525"/>
      <c r="R169" s="525"/>
      <c r="S169" s="525"/>
      <c r="T169" s="525"/>
      <c r="U169" s="525"/>
      <c r="V169" s="525"/>
      <c r="W169" s="525"/>
      <c r="X169" s="525"/>
      <c r="Y169" s="525"/>
      <c r="Z169" s="525"/>
      <c r="AA169" s="525"/>
      <c r="AB169" s="525"/>
      <c r="AC169" s="525"/>
      <c r="AD169" s="525"/>
      <c r="AE169" s="525"/>
      <c r="AF169" s="525"/>
      <c r="AG169" s="525"/>
      <c r="AH169" s="525"/>
      <c r="AI169" s="525"/>
      <c r="AJ169" s="525"/>
      <c r="AK169" s="525"/>
      <c r="AL169" s="525"/>
      <c r="AM169" s="525"/>
      <c r="AN169" s="525"/>
      <c r="AO169" s="525"/>
      <c r="AP169" s="525"/>
      <c r="AQ169" s="525"/>
      <c r="AR169" s="525"/>
      <c r="AS169" s="525"/>
      <c r="AT169" s="525"/>
      <c r="AU169" s="525"/>
      <c r="AV169" s="525"/>
      <c r="AW169" s="525"/>
      <c r="AX169" s="519"/>
      <c r="AY169" s="520"/>
      <c r="AZ169" s="520"/>
      <c r="BA169" s="520"/>
      <c r="BB169" s="521"/>
      <c r="BC169" s="524"/>
      <c r="BD169" s="520"/>
      <c r="BE169" s="520"/>
      <c r="BF169" s="520"/>
      <c r="BG169" s="520"/>
      <c r="BH169" s="520"/>
      <c r="BI169" s="521"/>
      <c r="BJ169" s="446"/>
      <c r="BK169" s="447"/>
      <c r="BL169" s="447"/>
      <c r="BM169" s="447"/>
      <c r="BN169" s="447"/>
      <c r="BO169" s="447"/>
      <c r="BP169" s="447"/>
      <c r="BQ169" s="447"/>
      <c r="BR169" s="447"/>
      <c r="BS169" s="448"/>
      <c r="BT169" s="446"/>
      <c r="BU169" s="447"/>
      <c r="BV169" s="447"/>
      <c r="BW169" s="448"/>
      <c r="BX169" s="446"/>
      <c r="BY169" s="447"/>
      <c r="BZ169" s="447"/>
      <c r="CA169" s="448"/>
      <c r="CB169" s="377"/>
      <c r="CC169" s="378"/>
      <c r="CD169" s="378"/>
      <c r="CE169" s="378"/>
      <c r="CF169" s="378"/>
      <c r="CG169" s="378"/>
      <c r="CH169" s="378"/>
      <c r="CI169" s="379"/>
      <c r="CJ169" s="377"/>
      <c r="CK169" s="378"/>
      <c r="CL169" s="378"/>
      <c r="CM169" s="378"/>
      <c r="CN169" s="378"/>
      <c r="CO169" s="378"/>
      <c r="CP169" s="378"/>
      <c r="CQ169" s="379"/>
      <c r="CR169" s="377"/>
      <c r="CS169" s="378"/>
      <c r="CT169" s="378"/>
      <c r="CU169" s="378"/>
      <c r="CV169" s="378"/>
      <c r="CW169" s="378"/>
      <c r="CX169" s="378"/>
      <c r="CY169" s="379"/>
      <c r="CZ169" s="682"/>
      <c r="DA169" s="683"/>
      <c r="DB169" s="683"/>
      <c r="DC169" s="683"/>
      <c r="DD169" s="683"/>
      <c r="DE169" s="683"/>
      <c r="DF169" s="683"/>
      <c r="DG169" s="684"/>
    </row>
    <row r="170" spans="1:112" s="20" customFormat="1" ht="12.95" customHeight="1" x14ac:dyDescent="0.2">
      <c r="A170" s="735" t="s">
        <v>144</v>
      </c>
      <c r="B170" s="735"/>
      <c r="C170" s="735"/>
      <c r="D170" s="735"/>
      <c r="E170" s="735"/>
      <c r="F170" s="735"/>
      <c r="G170" s="735"/>
      <c r="H170" s="735"/>
      <c r="I170" s="735"/>
      <c r="J170" s="735"/>
      <c r="K170" s="735"/>
      <c r="L170" s="735"/>
      <c r="M170" s="735"/>
      <c r="N170" s="735"/>
      <c r="O170" s="735"/>
      <c r="P170" s="735"/>
      <c r="Q170" s="735"/>
      <c r="R170" s="735"/>
      <c r="S170" s="735"/>
      <c r="T170" s="735"/>
      <c r="U170" s="735"/>
      <c r="V170" s="735"/>
      <c r="W170" s="735"/>
      <c r="X170" s="735"/>
      <c r="Y170" s="735"/>
      <c r="Z170" s="735"/>
      <c r="AA170" s="735"/>
      <c r="AB170" s="735"/>
      <c r="AC170" s="735"/>
      <c r="AD170" s="735"/>
      <c r="AE170" s="735"/>
      <c r="AF170" s="735"/>
      <c r="AG170" s="735"/>
      <c r="AH170" s="735"/>
      <c r="AI170" s="735"/>
      <c r="AJ170" s="735"/>
      <c r="AK170" s="735"/>
      <c r="AL170" s="735"/>
      <c r="AM170" s="735"/>
      <c r="AN170" s="735"/>
      <c r="AO170" s="735"/>
      <c r="AP170" s="735"/>
      <c r="AQ170" s="735"/>
      <c r="AR170" s="735"/>
      <c r="AS170" s="735"/>
      <c r="AT170" s="735"/>
      <c r="AU170" s="735"/>
      <c r="AV170" s="735"/>
      <c r="AW170" s="735"/>
      <c r="AX170" s="736" t="s">
        <v>139</v>
      </c>
      <c r="AY170" s="737"/>
      <c r="AZ170" s="737"/>
      <c r="BA170" s="737"/>
      <c r="BB170" s="737"/>
      <c r="BC170" s="737" t="s">
        <v>54</v>
      </c>
      <c r="BD170" s="737"/>
      <c r="BE170" s="737"/>
      <c r="BF170" s="737"/>
      <c r="BG170" s="737"/>
      <c r="BH170" s="737"/>
      <c r="BI170" s="737"/>
      <c r="BJ170" s="738"/>
      <c r="BK170" s="739"/>
      <c r="BL170" s="739"/>
      <c r="BM170" s="739"/>
      <c r="BN170" s="739"/>
      <c r="BO170" s="739"/>
      <c r="BP170" s="739"/>
      <c r="BQ170" s="739"/>
      <c r="BR170" s="739"/>
      <c r="BS170" s="740"/>
      <c r="BT170" s="738"/>
      <c r="BU170" s="739"/>
      <c r="BV170" s="739"/>
      <c r="BW170" s="740"/>
      <c r="BX170" s="738"/>
      <c r="BY170" s="739"/>
      <c r="BZ170" s="739"/>
      <c r="CA170" s="740"/>
      <c r="CB170" s="732"/>
      <c r="CC170" s="732"/>
      <c r="CD170" s="732"/>
      <c r="CE170" s="732"/>
      <c r="CF170" s="732"/>
      <c r="CG170" s="732"/>
      <c r="CH170" s="732"/>
      <c r="CI170" s="732"/>
      <c r="CJ170" s="732"/>
      <c r="CK170" s="732"/>
      <c r="CL170" s="732"/>
      <c r="CM170" s="732"/>
      <c r="CN170" s="732"/>
      <c r="CO170" s="732"/>
      <c r="CP170" s="732"/>
      <c r="CQ170" s="732"/>
      <c r="CR170" s="732"/>
      <c r="CS170" s="732"/>
      <c r="CT170" s="732"/>
      <c r="CU170" s="732"/>
      <c r="CV170" s="732"/>
      <c r="CW170" s="732"/>
      <c r="CX170" s="732"/>
      <c r="CY170" s="732"/>
      <c r="CZ170" s="733" t="s">
        <v>54</v>
      </c>
      <c r="DA170" s="733"/>
      <c r="DB170" s="733"/>
      <c r="DC170" s="733"/>
      <c r="DD170" s="733"/>
      <c r="DE170" s="733"/>
      <c r="DF170" s="733"/>
      <c r="DG170" s="734"/>
    </row>
    <row r="171" spans="1:112" s="20" customFormat="1" x14ac:dyDescent="0.2">
      <c r="A171" s="512" t="s">
        <v>142</v>
      </c>
      <c r="B171" s="512"/>
      <c r="C171" s="512"/>
      <c r="D171" s="512"/>
      <c r="E171" s="512"/>
      <c r="F171" s="512"/>
      <c r="G171" s="512"/>
      <c r="H171" s="512"/>
      <c r="I171" s="512"/>
      <c r="J171" s="512"/>
      <c r="K171" s="512"/>
      <c r="L171" s="512"/>
      <c r="M171" s="512"/>
      <c r="N171" s="512"/>
      <c r="O171" s="512"/>
      <c r="P171" s="512"/>
      <c r="Q171" s="512"/>
      <c r="R171" s="512"/>
      <c r="S171" s="512"/>
      <c r="T171" s="512"/>
      <c r="U171" s="512"/>
      <c r="V171" s="512"/>
      <c r="W171" s="512"/>
      <c r="X171" s="512"/>
      <c r="Y171" s="512"/>
      <c r="Z171" s="512"/>
      <c r="AA171" s="512"/>
      <c r="AB171" s="512"/>
      <c r="AC171" s="512"/>
      <c r="AD171" s="512"/>
      <c r="AE171" s="512"/>
      <c r="AF171" s="512"/>
      <c r="AG171" s="512"/>
      <c r="AH171" s="512"/>
      <c r="AI171" s="512"/>
      <c r="AJ171" s="512"/>
      <c r="AK171" s="512"/>
      <c r="AL171" s="512"/>
      <c r="AM171" s="512"/>
      <c r="AN171" s="512"/>
      <c r="AO171" s="512"/>
      <c r="AP171" s="512"/>
      <c r="AQ171" s="512"/>
      <c r="AR171" s="512"/>
      <c r="AS171" s="512"/>
      <c r="AT171" s="512"/>
      <c r="AU171" s="512"/>
      <c r="AV171" s="512"/>
      <c r="AW171" s="512"/>
      <c r="AX171" s="513" t="s">
        <v>140</v>
      </c>
      <c r="AY171" s="514"/>
      <c r="AZ171" s="514"/>
      <c r="BA171" s="514"/>
      <c r="BB171" s="515"/>
      <c r="BC171" s="522" t="s">
        <v>141</v>
      </c>
      <c r="BD171" s="514"/>
      <c r="BE171" s="514"/>
      <c r="BF171" s="514"/>
      <c r="BG171" s="514"/>
      <c r="BH171" s="514"/>
      <c r="BI171" s="515"/>
      <c r="BJ171" s="440"/>
      <c r="BK171" s="441"/>
      <c r="BL171" s="441"/>
      <c r="BM171" s="441"/>
      <c r="BN171" s="441"/>
      <c r="BO171" s="441"/>
      <c r="BP171" s="441"/>
      <c r="BQ171" s="441"/>
      <c r="BR171" s="441"/>
      <c r="BS171" s="442"/>
      <c r="BT171" s="440"/>
      <c r="BU171" s="441"/>
      <c r="BV171" s="441"/>
      <c r="BW171" s="442"/>
      <c r="BX171" s="440"/>
      <c r="BY171" s="441"/>
      <c r="BZ171" s="441"/>
      <c r="CA171" s="442"/>
      <c r="CB171" s="374"/>
      <c r="CC171" s="375"/>
      <c r="CD171" s="375"/>
      <c r="CE171" s="375"/>
      <c r="CF171" s="375"/>
      <c r="CG171" s="375"/>
      <c r="CH171" s="375"/>
      <c r="CI171" s="376"/>
      <c r="CJ171" s="374"/>
      <c r="CK171" s="375"/>
      <c r="CL171" s="375"/>
      <c r="CM171" s="375"/>
      <c r="CN171" s="375"/>
      <c r="CO171" s="375"/>
      <c r="CP171" s="375"/>
      <c r="CQ171" s="376"/>
      <c r="CR171" s="374"/>
      <c r="CS171" s="375"/>
      <c r="CT171" s="375"/>
      <c r="CU171" s="375"/>
      <c r="CV171" s="375"/>
      <c r="CW171" s="375"/>
      <c r="CX171" s="375"/>
      <c r="CY171" s="376"/>
      <c r="CZ171" s="380" t="s">
        <v>54</v>
      </c>
      <c r="DA171" s="381"/>
      <c r="DB171" s="381"/>
      <c r="DC171" s="381"/>
      <c r="DD171" s="381"/>
      <c r="DE171" s="381"/>
      <c r="DF171" s="381"/>
      <c r="DG171" s="382"/>
    </row>
    <row r="172" spans="1:112" s="20" customFormat="1" x14ac:dyDescent="0.2">
      <c r="A172" s="525" t="s">
        <v>143</v>
      </c>
      <c r="B172" s="525"/>
      <c r="C172" s="525"/>
      <c r="D172" s="525"/>
      <c r="E172" s="525"/>
      <c r="F172" s="525"/>
      <c r="G172" s="525"/>
      <c r="H172" s="525"/>
      <c r="I172" s="525"/>
      <c r="J172" s="525"/>
      <c r="K172" s="525"/>
      <c r="L172" s="525"/>
      <c r="M172" s="525"/>
      <c r="N172" s="525"/>
      <c r="O172" s="525"/>
      <c r="P172" s="525"/>
      <c r="Q172" s="525"/>
      <c r="R172" s="525"/>
      <c r="S172" s="525"/>
      <c r="T172" s="525"/>
      <c r="U172" s="525"/>
      <c r="V172" s="525"/>
      <c r="W172" s="525"/>
      <c r="X172" s="525"/>
      <c r="Y172" s="525"/>
      <c r="Z172" s="525"/>
      <c r="AA172" s="525"/>
      <c r="AB172" s="525"/>
      <c r="AC172" s="525"/>
      <c r="AD172" s="525"/>
      <c r="AE172" s="525"/>
      <c r="AF172" s="525"/>
      <c r="AG172" s="525"/>
      <c r="AH172" s="525"/>
      <c r="AI172" s="525"/>
      <c r="AJ172" s="525"/>
      <c r="AK172" s="525"/>
      <c r="AL172" s="525"/>
      <c r="AM172" s="525"/>
      <c r="AN172" s="525"/>
      <c r="AO172" s="525"/>
      <c r="AP172" s="525"/>
      <c r="AQ172" s="525"/>
      <c r="AR172" s="525"/>
      <c r="AS172" s="525"/>
      <c r="AT172" s="525"/>
      <c r="AU172" s="525"/>
      <c r="AV172" s="525"/>
      <c r="AW172" s="525"/>
      <c r="AX172" s="519"/>
      <c r="AY172" s="520"/>
      <c r="AZ172" s="520"/>
      <c r="BA172" s="520"/>
      <c r="BB172" s="521"/>
      <c r="BC172" s="524"/>
      <c r="BD172" s="520"/>
      <c r="BE172" s="520"/>
      <c r="BF172" s="520"/>
      <c r="BG172" s="520"/>
      <c r="BH172" s="520"/>
      <c r="BI172" s="521"/>
      <c r="BJ172" s="446"/>
      <c r="BK172" s="447"/>
      <c r="BL172" s="447"/>
      <c r="BM172" s="447"/>
      <c r="BN172" s="447"/>
      <c r="BO172" s="447"/>
      <c r="BP172" s="447"/>
      <c r="BQ172" s="447"/>
      <c r="BR172" s="447"/>
      <c r="BS172" s="448"/>
      <c r="BT172" s="446"/>
      <c r="BU172" s="447"/>
      <c r="BV172" s="447"/>
      <c r="BW172" s="448"/>
      <c r="BX172" s="446"/>
      <c r="BY172" s="447"/>
      <c r="BZ172" s="447"/>
      <c r="CA172" s="448"/>
      <c r="CB172" s="377"/>
      <c r="CC172" s="378"/>
      <c r="CD172" s="378"/>
      <c r="CE172" s="378"/>
      <c r="CF172" s="378"/>
      <c r="CG172" s="378"/>
      <c r="CH172" s="378"/>
      <c r="CI172" s="379"/>
      <c r="CJ172" s="377"/>
      <c r="CK172" s="378"/>
      <c r="CL172" s="378"/>
      <c r="CM172" s="378"/>
      <c r="CN172" s="378"/>
      <c r="CO172" s="378"/>
      <c r="CP172" s="378"/>
      <c r="CQ172" s="379"/>
      <c r="CR172" s="377"/>
      <c r="CS172" s="378"/>
      <c r="CT172" s="378"/>
      <c r="CU172" s="378"/>
      <c r="CV172" s="378"/>
      <c r="CW172" s="378"/>
      <c r="CX172" s="378"/>
      <c r="CY172" s="379"/>
      <c r="CZ172" s="383"/>
      <c r="DA172" s="384"/>
      <c r="DB172" s="384"/>
      <c r="DC172" s="384"/>
      <c r="DD172" s="384"/>
      <c r="DE172" s="384"/>
      <c r="DF172" s="384"/>
      <c r="DG172" s="385"/>
    </row>
    <row r="173" spans="1:112" s="20" customFormat="1" ht="12.95" customHeight="1" x14ac:dyDescent="0.2">
      <c r="A173" s="424" t="s">
        <v>331</v>
      </c>
      <c r="B173" s="424"/>
      <c r="C173" s="424"/>
      <c r="D173" s="424"/>
      <c r="E173" s="424"/>
      <c r="F173" s="424"/>
      <c r="G173" s="424"/>
      <c r="H173" s="424"/>
      <c r="I173" s="424"/>
      <c r="J173" s="424"/>
      <c r="K173" s="424"/>
      <c r="L173" s="424"/>
      <c r="M173" s="424"/>
      <c r="N173" s="424"/>
      <c r="O173" s="424"/>
      <c r="P173" s="424"/>
      <c r="Q173" s="424"/>
      <c r="R173" s="424"/>
      <c r="S173" s="424"/>
      <c r="T173" s="424"/>
      <c r="U173" s="424"/>
      <c r="V173" s="424"/>
      <c r="W173" s="424"/>
      <c r="X173" s="424"/>
      <c r="Y173" s="424"/>
      <c r="Z173" s="424"/>
      <c r="AA173" s="424"/>
      <c r="AB173" s="424"/>
      <c r="AC173" s="424"/>
      <c r="AD173" s="424"/>
      <c r="AE173" s="424"/>
      <c r="AF173" s="424"/>
      <c r="AG173" s="424"/>
      <c r="AH173" s="424"/>
      <c r="AI173" s="424"/>
      <c r="AJ173" s="424"/>
      <c r="AK173" s="424"/>
      <c r="AL173" s="424"/>
      <c r="AM173" s="424"/>
      <c r="AN173" s="424"/>
      <c r="AO173" s="424"/>
      <c r="AP173" s="424"/>
      <c r="AQ173" s="424"/>
      <c r="AR173" s="424"/>
      <c r="AS173" s="424"/>
      <c r="AT173" s="424"/>
      <c r="AU173" s="424"/>
      <c r="AV173" s="424"/>
      <c r="AW173" s="425"/>
      <c r="AX173" s="730" t="s">
        <v>145</v>
      </c>
      <c r="AY173" s="731"/>
      <c r="AZ173" s="731"/>
      <c r="BA173" s="731"/>
      <c r="BB173" s="731"/>
      <c r="BC173" s="731" t="s">
        <v>54</v>
      </c>
      <c r="BD173" s="731"/>
      <c r="BE173" s="731"/>
      <c r="BF173" s="731"/>
      <c r="BG173" s="731"/>
      <c r="BH173" s="731"/>
      <c r="BI173" s="731"/>
      <c r="BJ173" s="529"/>
      <c r="BK173" s="530"/>
      <c r="BL173" s="530"/>
      <c r="BM173" s="530"/>
      <c r="BN173" s="530"/>
      <c r="BO173" s="530"/>
      <c r="BP173" s="530"/>
      <c r="BQ173" s="530"/>
      <c r="BR173" s="530"/>
      <c r="BS173" s="531"/>
      <c r="BT173" s="529"/>
      <c r="BU173" s="530"/>
      <c r="BV173" s="530"/>
      <c r="BW173" s="531"/>
      <c r="BX173" s="529"/>
      <c r="BY173" s="530"/>
      <c r="BZ173" s="530"/>
      <c r="CA173" s="531"/>
      <c r="CB173" s="743">
        <f>CB182+CB247</f>
        <v>8451967.7379999999</v>
      </c>
      <c r="CC173" s="743"/>
      <c r="CD173" s="743"/>
      <c r="CE173" s="743"/>
      <c r="CF173" s="743"/>
      <c r="CG173" s="743"/>
      <c r="CH173" s="743"/>
      <c r="CI173" s="743"/>
      <c r="CJ173" s="743">
        <f t="shared" ref="CJ173" si="52">CJ182+CJ247</f>
        <v>7365203.5899999999</v>
      </c>
      <c r="CK173" s="743"/>
      <c r="CL173" s="743"/>
      <c r="CM173" s="743"/>
      <c r="CN173" s="743"/>
      <c r="CO173" s="743"/>
      <c r="CP173" s="743"/>
      <c r="CQ173" s="743"/>
      <c r="CR173" s="743">
        <f t="shared" ref="CR173" si="53">CR182+CR247</f>
        <v>6876402.9931840003</v>
      </c>
      <c r="CS173" s="743"/>
      <c r="CT173" s="743"/>
      <c r="CU173" s="743"/>
      <c r="CV173" s="743"/>
      <c r="CW173" s="743"/>
      <c r="CX173" s="743"/>
      <c r="CY173" s="743"/>
      <c r="CZ173" s="386"/>
      <c r="DA173" s="387"/>
      <c r="DB173" s="387"/>
      <c r="DC173" s="387"/>
      <c r="DD173" s="387"/>
      <c r="DE173" s="387"/>
      <c r="DF173" s="387"/>
      <c r="DG173" s="388"/>
      <c r="DH173" s="20" t="s">
        <v>1054</v>
      </c>
    </row>
    <row r="174" spans="1:112" s="166" customFormat="1" ht="12.95" customHeight="1" x14ac:dyDescent="0.2">
      <c r="A174" s="426"/>
      <c r="B174" s="426"/>
      <c r="C174" s="426"/>
      <c r="D174" s="426"/>
      <c r="E174" s="426"/>
      <c r="F174" s="426"/>
      <c r="G174" s="426"/>
      <c r="H174" s="426"/>
      <c r="I174" s="426"/>
      <c r="J174" s="426"/>
      <c r="K174" s="426"/>
      <c r="L174" s="426"/>
      <c r="M174" s="426"/>
      <c r="N174" s="426"/>
      <c r="O174" s="426"/>
      <c r="P174" s="426"/>
      <c r="Q174" s="426"/>
      <c r="R174" s="426"/>
      <c r="S174" s="426"/>
      <c r="T174" s="426"/>
      <c r="U174" s="426"/>
      <c r="V174" s="426"/>
      <c r="W174" s="426"/>
      <c r="X174" s="426"/>
      <c r="Y174" s="426"/>
      <c r="Z174" s="426"/>
      <c r="AA174" s="426"/>
      <c r="AB174" s="426"/>
      <c r="AC174" s="426"/>
      <c r="AD174" s="426"/>
      <c r="AE174" s="426"/>
      <c r="AF174" s="426"/>
      <c r="AG174" s="426"/>
      <c r="AH174" s="426"/>
      <c r="AI174" s="426"/>
      <c r="AJ174" s="426"/>
      <c r="AK174" s="426"/>
      <c r="AL174" s="426"/>
      <c r="AM174" s="426"/>
      <c r="AN174" s="426"/>
      <c r="AO174" s="426"/>
      <c r="AP174" s="426"/>
      <c r="AQ174" s="426"/>
      <c r="AR174" s="426"/>
      <c r="AS174" s="426"/>
      <c r="AT174" s="426"/>
      <c r="AU174" s="426"/>
      <c r="AV174" s="426"/>
      <c r="AW174" s="427"/>
      <c r="AX174" s="357"/>
      <c r="AY174" s="358"/>
      <c r="AZ174" s="358"/>
      <c r="BA174" s="358"/>
      <c r="BB174" s="359"/>
      <c r="BC174" s="360"/>
      <c r="BD174" s="358"/>
      <c r="BE174" s="358"/>
      <c r="BF174" s="358"/>
      <c r="BG174" s="358"/>
      <c r="BH174" s="358"/>
      <c r="BI174" s="359"/>
      <c r="BJ174" s="417" t="s">
        <v>463</v>
      </c>
      <c r="BK174" s="418"/>
      <c r="BL174" s="418"/>
      <c r="BM174" s="418"/>
      <c r="BN174" s="418"/>
      <c r="BO174" s="418"/>
      <c r="BP174" s="418"/>
      <c r="BQ174" s="418"/>
      <c r="BR174" s="418"/>
      <c r="BS174" s="419"/>
      <c r="BT174" s="417"/>
      <c r="BU174" s="418"/>
      <c r="BV174" s="418"/>
      <c r="BW174" s="419"/>
      <c r="BX174" s="417" t="s">
        <v>447</v>
      </c>
      <c r="BY174" s="418"/>
      <c r="BZ174" s="418"/>
      <c r="CA174" s="419"/>
      <c r="CB174" s="420">
        <f>CB183</f>
        <v>598683.98</v>
      </c>
      <c r="CC174" s="420"/>
      <c r="CD174" s="420"/>
      <c r="CE174" s="420"/>
      <c r="CF174" s="420"/>
      <c r="CG174" s="420"/>
      <c r="CH174" s="420"/>
      <c r="CI174" s="420"/>
      <c r="CJ174" s="420">
        <f t="shared" ref="CJ174" si="54">CJ183</f>
        <v>597520</v>
      </c>
      <c r="CK174" s="420"/>
      <c r="CL174" s="420"/>
      <c r="CM174" s="420"/>
      <c r="CN174" s="420"/>
      <c r="CO174" s="420"/>
      <c r="CP174" s="420"/>
      <c r="CQ174" s="420"/>
      <c r="CR174" s="420">
        <f t="shared" ref="CR174" si="55">CR183</f>
        <v>597520</v>
      </c>
      <c r="CS174" s="420"/>
      <c r="CT174" s="420"/>
      <c r="CU174" s="420"/>
      <c r="CV174" s="420"/>
      <c r="CW174" s="420"/>
      <c r="CX174" s="420"/>
      <c r="CY174" s="420"/>
      <c r="CZ174" s="421"/>
      <c r="DA174" s="422"/>
      <c r="DB174" s="422"/>
      <c r="DC174" s="422"/>
      <c r="DD174" s="422"/>
      <c r="DE174" s="422"/>
      <c r="DF174" s="422"/>
      <c r="DG174" s="423"/>
    </row>
    <row r="175" spans="1:112" s="166" customFormat="1" ht="12.95" customHeight="1" x14ac:dyDescent="0.2">
      <c r="A175" s="426"/>
      <c r="B175" s="426"/>
      <c r="C175" s="426"/>
      <c r="D175" s="426"/>
      <c r="E175" s="426"/>
      <c r="F175" s="426"/>
      <c r="G175" s="426"/>
      <c r="H175" s="426"/>
      <c r="I175" s="426"/>
      <c r="J175" s="426"/>
      <c r="K175" s="426"/>
      <c r="L175" s="426"/>
      <c r="M175" s="426"/>
      <c r="N175" s="426"/>
      <c r="O175" s="426"/>
      <c r="P175" s="426"/>
      <c r="Q175" s="426"/>
      <c r="R175" s="426"/>
      <c r="S175" s="426"/>
      <c r="T175" s="426"/>
      <c r="U175" s="426"/>
      <c r="V175" s="426"/>
      <c r="W175" s="426"/>
      <c r="X175" s="426"/>
      <c r="Y175" s="426"/>
      <c r="Z175" s="426"/>
      <c r="AA175" s="426"/>
      <c r="AB175" s="426"/>
      <c r="AC175" s="426"/>
      <c r="AD175" s="426"/>
      <c r="AE175" s="426"/>
      <c r="AF175" s="426"/>
      <c r="AG175" s="426"/>
      <c r="AH175" s="426"/>
      <c r="AI175" s="426"/>
      <c r="AJ175" s="426"/>
      <c r="AK175" s="426"/>
      <c r="AL175" s="426"/>
      <c r="AM175" s="426"/>
      <c r="AN175" s="426"/>
      <c r="AO175" s="426"/>
      <c r="AP175" s="426"/>
      <c r="AQ175" s="426"/>
      <c r="AR175" s="426"/>
      <c r="AS175" s="426"/>
      <c r="AT175" s="426"/>
      <c r="AU175" s="426"/>
      <c r="AV175" s="426"/>
      <c r="AW175" s="427"/>
      <c r="AX175" s="357"/>
      <c r="AY175" s="358"/>
      <c r="AZ175" s="358"/>
      <c r="BA175" s="358"/>
      <c r="BB175" s="359"/>
      <c r="BC175" s="360"/>
      <c r="BD175" s="358"/>
      <c r="BE175" s="358"/>
      <c r="BF175" s="358"/>
      <c r="BG175" s="358"/>
      <c r="BH175" s="358"/>
      <c r="BI175" s="359"/>
      <c r="BJ175" s="417" t="s">
        <v>463</v>
      </c>
      <c r="BK175" s="418"/>
      <c r="BL175" s="418"/>
      <c r="BM175" s="418"/>
      <c r="BN175" s="418"/>
      <c r="BO175" s="418"/>
      <c r="BP175" s="418"/>
      <c r="BQ175" s="418"/>
      <c r="BR175" s="418"/>
      <c r="BS175" s="419"/>
      <c r="BT175" s="417"/>
      <c r="BU175" s="418"/>
      <c r="BV175" s="418"/>
      <c r="BW175" s="419"/>
      <c r="BX175" s="417" t="s">
        <v>446</v>
      </c>
      <c r="BY175" s="418"/>
      <c r="BZ175" s="418"/>
      <c r="CA175" s="419"/>
      <c r="CB175" s="420">
        <f>CB184</f>
        <v>1478483.7580000001</v>
      </c>
      <c r="CC175" s="420"/>
      <c r="CD175" s="420"/>
      <c r="CE175" s="420"/>
      <c r="CF175" s="420"/>
      <c r="CG175" s="420"/>
      <c r="CH175" s="420"/>
      <c r="CI175" s="420"/>
      <c r="CJ175" s="420">
        <f t="shared" ref="CJ175" si="56">CJ184</f>
        <v>1478483.59</v>
      </c>
      <c r="CK175" s="420"/>
      <c r="CL175" s="420"/>
      <c r="CM175" s="420"/>
      <c r="CN175" s="420"/>
      <c r="CO175" s="420"/>
      <c r="CP175" s="420"/>
      <c r="CQ175" s="420"/>
      <c r="CR175" s="420">
        <f t="shared" ref="CR175" si="57">CR184</f>
        <v>1821882.993184</v>
      </c>
      <c r="CS175" s="420"/>
      <c r="CT175" s="420"/>
      <c r="CU175" s="420"/>
      <c r="CV175" s="420"/>
      <c r="CW175" s="420"/>
      <c r="CX175" s="420"/>
      <c r="CY175" s="420"/>
      <c r="CZ175" s="421"/>
      <c r="DA175" s="422"/>
      <c r="DB175" s="422"/>
      <c r="DC175" s="422"/>
      <c r="DD175" s="422"/>
      <c r="DE175" s="422"/>
      <c r="DF175" s="422"/>
      <c r="DG175" s="423"/>
    </row>
    <row r="176" spans="1:112" s="166" customFormat="1" ht="12.95" customHeight="1" x14ac:dyDescent="0.2">
      <c r="A176" s="428"/>
      <c r="B176" s="428"/>
      <c r="C176" s="428"/>
      <c r="D176" s="428"/>
      <c r="E176" s="428"/>
      <c r="F176" s="428"/>
      <c r="G176" s="428"/>
      <c r="H176" s="428"/>
      <c r="I176" s="428"/>
      <c r="J176" s="428"/>
      <c r="K176" s="428"/>
      <c r="L176" s="428"/>
      <c r="M176" s="428"/>
      <c r="N176" s="428"/>
      <c r="O176" s="428"/>
      <c r="P176" s="428"/>
      <c r="Q176" s="428"/>
      <c r="R176" s="428"/>
      <c r="S176" s="428"/>
      <c r="T176" s="428"/>
      <c r="U176" s="428"/>
      <c r="V176" s="428"/>
      <c r="W176" s="428"/>
      <c r="X176" s="428"/>
      <c r="Y176" s="428"/>
      <c r="Z176" s="428"/>
      <c r="AA176" s="428"/>
      <c r="AB176" s="428"/>
      <c r="AC176" s="428"/>
      <c r="AD176" s="428"/>
      <c r="AE176" s="428"/>
      <c r="AF176" s="428"/>
      <c r="AG176" s="428"/>
      <c r="AH176" s="428"/>
      <c r="AI176" s="428"/>
      <c r="AJ176" s="428"/>
      <c r="AK176" s="428"/>
      <c r="AL176" s="428"/>
      <c r="AM176" s="428"/>
      <c r="AN176" s="428"/>
      <c r="AO176" s="428"/>
      <c r="AP176" s="428"/>
      <c r="AQ176" s="428"/>
      <c r="AR176" s="428"/>
      <c r="AS176" s="428"/>
      <c r="AT176" s="428"/>
      <c r="AU176" s="428"/>
      <c r="AV176" s="428"/>
      <c r="AW176" s="429"/>
      <c r="AX176" s="357"/>
      <c r="AY176" s="358"/>
      <c r="AZ176" s="358"/>
      <c r="BA176" s="358"/>
      <c r="BB176" s="359"/>
      <c r="BC176" s="360"/>
      <c r="BD176" s="358"/>
      <c r="BE176" s="358"/>
      <c r="BF176" s="358"/>
      <c r="BG176" s="358"/>
      <c r="BH176" s="358"/>
      <c r="BI176" s="359"/>
      <c r="BJ176" s="417" t="s">
        <v>463</v>
      </c>
      <c r="BK176" s="418"/>
      <c r="BL176" s="418"/>
      <c r="BM176" s="418"/>
      <c r="BN176" s="418"/>
      <c r="BO176" s="418"/>
      <c r="BP176" s="418"/>
      <c r="BQ176" s="418"/>
      <c r="BR176" s="418"/>
      <c r="BS176" s="419"/>
      <c r="BT176" s="417"/>
      <c r="BU176" s="418"/>
      <c r="BV176" s="418"/>
      <c r="BW176" s="419"/>
      <c r="BX176" s="417" t="s">
        <v>448</v>
      </c>
      <c r="BY176" s="418"/>
      <c r="BZ176" s="418"/>
      <c r="CA176" s="419"/>
      <c r="CB176" s="420">
        <f>CB185+CB248</f>
        <v>6374800</v>
      </c>
      <c r="CC176" s="420"/>
      <c r="CD176" s="420"/>
      <c r="CE176" s="420"/>
      <c r="CF176" s="420"/>
      <c r="CG176" s="420"/>
      <c r="CH176" s="420"/>
      <c r="CI176" s="420"/>
      <c r="CJ176" s="420">
        <f t="shared" ref="CJ176" si="58">CJ185+CJ248</f>
        <v>5289200</v>
      </c>
      <c r="CK176" s="420"/>
      <c r="CL176" s="420"/>
      <c r="CM176" s="420"/>
      <c r="CN176" s="420"/>
      <c r="CO176" s="420"/>
      <c r="CP176" s="420"/>
      <c r="CQ176" s="420"/>
      <c r="CR176" s="420">
        <f t="shared" ref="CR176" si="59">CR185+CR248</f>
        <v>4457000</v>
      </c>
      <c r="CS176" s="420"/>
      <c r="CT176" s="420"/>
      <c r="CU176" s="420"/>
      <c r="CV176" s="420"/>
      <c r="CW176" s="420"/>
      <c r="CX176" s="420"/>
      <c r="CY176" s="420"/>
      <c r="CZ176" s="421"/>
      <c r="DA176" s="422"/>
      <c r="DB176" s="422"/>
      <c r="DC176" s="422"/>
      <c r="DD176" s="422"/>
      <c r="DE176" s="422"/>
      <c r="DF176" s="422"/>
      <c r="DG176" s="423"/>
    </row>
    <row r="177" spans="1:112" s="20" customFormat="1" x14ac:dyDescent="0.2">
      <c r="A177" s="512" t="s">
        <v>47</v>
      </c>
      <c r="B177" s="512"/>
      <c r="C177" s="512"/>
      <c r="D177" s="512"/>
      <c r="E177" s="512"/>
      <c r="F177" s="512"/>
      <c r="G177" s="512"/>
      <c r="H177" s="512"/>
      <c r="I177" s="512"/>
      <c r="J177" s="512"/>
      <c r="K177" s="512"/>
      <c r="L177" s="512"/>
      <c r="M177" s="512"/>
      <c r="N177" s="512"/>
      <c r="O177" s="512"/>
      <c r="P177" s="512"/>
      <c r="Q177" s="512"/>
      <c r="R177" s="512"/>
      <c r="S177" s="512"/>
      <c r="T177" s="512"/>
      <c r="U177" s="512"/>
      <c r="V177" s="512"/>
      <c r="W177" s="512"/>
      <c r="X177" s="512"/>
      <c r="Y177" s="512"/>
      <c r="Z177" s="512"/>
      <c r="AA177" s="512"/>
      <c r="AB177" s="512"/>
      <c r="AC177" s="512"/>
      <c r="AD177" s="512"/>
      <c r="AE177" s="512"/>
      <c r="AF177" s="512"/>
      <c r="AG177" s="512"/>
      <c r="AH177" s="512"/>
      <c r="AI177" s="512"/>
      <c r="AJ177" s="512"/>
      <c r="AK177" s="512"/>
      <c r="AL177" s="512"/>
      <c r="AM177" s="512"/>
      <c r="AN177" s="512"/>
      <c r="AO177" s="512"/>
      <c r="AP177" s="512"/>
      <c r="AQ177" s="512"/>
      <c r="AR177" s="512"/>
      <c r="AS177" s="512"/>
      <c r="AT177" s="512"/>
      <c r="AU177" s="512"/>
      <c r="AV177" s="512"/>
      <c r="AW177" s="512"/>
      <c r="AX177" s="513" t="s">
        <v>146</v>
      </c>
      <c r="AY177" s="514"/>
      <c r="AZ177" s="514"/>
      <c r="BA177" s="514"/>
      <c r="BB177" s="515"/>
      <c r="BC177" s="522" t="s">
        <v>147</v>
      </c>
      <c r="BD177" s="514"/>
      <c r="BE177" s="514"/>
      <c r="BF177" s="514"/>
      <c r="BG177" s="514"/>
      <c r="BH177" s="514"/>
      <c r="BI177" s="515"/>
      <c r="BJ177" s="440"/>
      <c r="BK177" s="441"/>
      <c r="BL177" s="441"/>
      <c r="BM177" s="441"/>
      <c r="BN177" s="441"/>
      <c r="BO177" s="441"/>
      <c r="BP177" s="441"/>
      <c r="BQ177" s="441"/>
      <c r="BR177" s="441"/>
      <c r="BS177" s="442"/>
      <c r="BT177" s="440"/>
      <c r="BU177" s="441"/>
      <c r="BV177" s="441"/>
      <c r="BW177" s="442"/>
      <c r="BX177" s="440"/>
      <c r="BY177" s="441"/>
      <c r="BZ177" s="441"/>
      <c r="CA177" s="442"/>
      <c r="CB177" s="374"/>
      <c r="CC177" s="375"/>
      <c r="CD177" s="375"/>
      <c r="CE177" s="375"/>
      <c r="CF177" s="375"/>
      <c r="CG177" s="375"/>
      <c r="CH177" s="375"/>
      <c r="CI177" s="376"/>
      <c r="CJ177" s="374"/>
      <c r="CK177" s="375"/>
      <c r="CL177" s="375"/>
      <c r="CM177" s="375"/>
      <c r="CN177" s="375"/>
      <c r="CO177" s="375"/>
      <c r="CP177" s="375"/>
      <c r="CQ177" s="376"/>
      <c r="CR177" s="374"/>
      <c r="CS177" s="375"/>
      <c r="CT177" s="375"/>
      <c r="CU177" s="375"/>
      <c r="CV177" s="375"/>
      <c r="CW177" s="375"/>
      <c r="CX177" s="375"/>
      <c r="CY177" s="376"/>
      <c r="CZ177" s="676"/>
      <c r="DA177" s="677"/>
      <c r="DB177" s="677"/>
      <c r="DC177" s="677"/>
      <c r="DD177" s="677"/>
      <c r="DE177" s="677"/>
      <c r="DF177" s="677"/>
      <c r="DG177" s="678"/>
    </row>
    <row r="178" spans="1:112" s="166" customFormat="1" x14ac:dyDescent="0.2">
      <c r="A178" s="372" t="s">
        <v>304</v>
      </c>
      <c r="B178" s="372"/>
      <c r="C178" s="372"/>
      <c r="D178" s="372"/>
      <c r="E178" s="372"/>
      <c r="F178" s="372"/>
      <c r="G178" s="372"/>
      <c r="H178" s="372"/>
      <c r="I178" s="372"/>
      <c r="J178" s="372"/>
      <c r="K178" s="372"/>
      <c r="L178" s="372"/>
      <c r="M178" s="372"/>
      <c r="N178" s="372"/>
      <c r="O178" s="372"/>
      <c r="P178" s="372"/>
      <c r="Q178" s="372"/>
      <c r="R178" s="372"/>
      <c r="S178" s="372"/>
      <c r="T178" s="372"/>
      <c r="U178" s="372"/>
      <c r="V178" s="372"/>
      <c r="W178" s="372"/>
      <c r="X178" s="372"/>
      <c r="Y178" s="372"/>
      <c r="Z178" s="372"/>
      <c r="AA178" s="372"/>
      <c r="AB178" s="372"/>
      <c r="AC178" s="372"/>
      <c r="AD178" s="372"/>
      <c r="AE178" s="372"/>
      <c r="AF178" s="372"/>
      <c r="AG178" s="372"/>
      <c r="AH178" s="372"/>
      <c r="AI178" s="372"/>
      <c r="AJ178" s="372"/>
      <c r="AK178" s="372"/>
      <c r="AL178" s="372"/>
      <c r="AM178" s="372"/>
      <c r="AN178" s="372"/>
      <c r="AO178" s="372"/>
      <c r="AP178" s="372"/>
      <c r="AQ178" s="372"/>
      <c r="AR178" s="372"/>
      <c r="AS178" s="372"/>
      <c r="AT178" s="372"/>
      <c r="AU178" s="372"/>
      <c r="AV178" s="372"/>
      <c r="AW178" s="373"/>
      <c r="AX178" s="516"/>
      <c r="AY178" s="517"/>
      <c r="AZ178" s="517"/>
      <c r="BA178" s="517"/>
      <c r="BB178" s="518"/>
      <c r="BC178" s="523"/>
      <c r="BD178" s="517"/>
      <c r="BE178" s="517"/>
      <c r="BF178" s="517"/>
      <c r="BG178" s="517"/>
      <c r="BH178" s="517"/>
      <c r="BI178" s="518"/>
      <c r="BJ178" s="443"/>
      <c r="BK178" s="444"/>
      <c r="BL178" s="444"/>
      <c r="BM178" s="444"/>
      <c r="BN178" s="444"/>
      <c r="BO178" s="444"/>
      <c r="BP178" s="444"/>
      <c r="BQ178" s="444"/>
      <c r="BR178" s="444"/>
      <c r="BS178" s="445"/>
      <c r="BT178" s="443"/>
      <c r="BU178" s="444"/>
      <c r="BV178" s="444"/>
      <c r="BW178" s="445"/>
      <c r="BX178" s="443"/>
      <c r="BY178" s="444"/>
      <c r="BZ178" s="444"/>
      <c r="CA178" s="445"/>
      <c r="CB178" s="673"/>
      <c r="CC178" s="674"/>
      <c r="CD178" s="674"/>
      <c r="CE178" s="674"/>
      <c r="CF178" s="674"/>
      <c r="CG178" s="674"/>
      <c r="CH178" s="674"/>
      <c r="CI178" s="675"/>
      <c r="CJ178" s="673"/>
      <c r="CK178" s="674"/>
      <c r="CL178" s="674"/>
      <c r="CM178" s="674"/>
      <c r="CN178" s="674"/>
      <c r="CO178" s="674"/>
      <c r="CP178" s="674"/>
      <c r="CQ178" s="675"/>
      <c r="CR178" s="673"/>
      <c r="CS178" s="674"/>
      <c r="CT178" s="674"/>
      <c r="CU178" s="674"/>
      <c r="CV178" s="674"/>
      <c r="CW178" s="674"/>
      <c r="CX178" s="674"/>
      <c r="CY178" s="675"/>
      <c r="CZ178" s="679"/>
      <c r="DA178" s="680"/>
      <c r="DB178" s="680"/>
      <c r="DC178" s="680"/>
      <c r="DD178" s="680"/>
      <c r="DE178" s="680"/>
      <c r="DF178" s="680"/>
      <c r="DG178" s="681"/>
    </row>
    <row r="179" spans="1:112" s="166" customFormat="1" x14ac:dyDescent="0.2">
      <c r="A179" s="370" t="s">
        <v>305</v>
      </c>
      <c r="B179" s="370"/>
      <c r="C179" s="370"/>
      <c r="D179" s="370"/>
      <c r="E179" s="370"/>
      <c r="F179" s="370"/>
      <c r="G179" s="370"/>
      <c r="H179" s="370"/>
      <c r="I179" s="370"/>
      <c r="J179" s="370"/>
      <c r="K179" s="370"/>
      <c r="L179" s="370"/>
      <c r="M179" s="370"/>
      <c r="N179" s="370"/>
      <c r="O179" s="370"/>
      <c r="P179" s="370"/>
      <c r="Q179" s="370"/>
      <c r="R179" s="370"/>
      <c r="S179" s="370"/>
      <c r="T179" s="370"/>
      <c r="U179" s="370"/>
      <c r="V179" s="370"/>
      <c r="W179" s="370"/>
      <c r="X179" s="370"/>
      <c r="Y179" s="370"/>
      <c r="Z179" s="370"/>
      <c r="AA179" s="370"/>
      <c r="AB179" s="370"/>
      <c r="AC179" s="370"/>
      <c r="AD179" s="370"/>
      <c r="AE179" s="370"/>
      <c r="AF179" s="370"/>
      <c r="AG179" s="370"/>
      <c r="AH179" s="370"/>
      <c r="AI179" s="370"/>
      <c r="AJ179" s="370"/>
      <c r="AK179" s="370"/>
      <c r="AL179" s="370"/>
      <c r="AM179" s="370"/>
      <c r="AN179" s="370"/>
      <c r="AO179" s="370"/>
      <c r="AP179" s="370"/>
      <c r="AQ179" s="370"/>
      <c r="AR179" s="370"/>
      <c r="AS179" s="370"/>
      <c r="AT179" s="370"/>
      <c r="AU179" s="370"/>
      <c r="AV179" s="370"/>
      <c r="AW179" s="370"/>
      <c r="AX179" s="519"/>
      <c r="AY179" s="520"/>
      <c r="AZ179" s="520"/>
      <c r="BA179" s="520"/>
      <c r="BB179" s="521"/>
      <c r="BC179" s="524"/>
      <c r="BD179" s="520"/>
      <c r="BE179" s="520"/>
      <c r="BF179" s="520"/>
      <c r="BG179" s="520"/>
      <c r="BH179" s="520"/>
      <c r="BI179" s="521"/>
      <c r="BJ179" s="446"/>
      <c r="BK179" s="447"/>
      <c r="BL179" s="447"/>
      <c r="BM179" s="447"/>
      <c r="BN179" s="447"/>
      <c r="BO179" s="447"/>
      <c r="BP179" s="447"/>
      <c r="BQ179" s="447"/>
      <c r="BR179" s="447"/>
      <c r="BS179" s="448"/>
      <c r="BT179" s="446"/>
      <c r="BU179" s="447"/>
      <c r="BV179" s="447"/>
      <c r="BW179" s="448"/>
      <c r="BX179" s="446"/>
      <c r="BY179" s="447"/>
      <c r="BZ179" s="447"/>
      <c r="CA179" s="448"/>
      <c r="CB179" s="377"/>
      <c r="CC179" s="378"/>
      <c r="CD179" s="378"/>
      <c r="CE179" s="378"/>
      <c r="CF179" s="378"/>
      <c r="CG179" s="378"/>
      <c r="CH179" s="378"/>
      <c r="CI179" s="379"/>
      <c r="CJ179" s="377"/>
      <c r="CK179" s="378"/>
      <c r="CL179" s="378"/>
      <c r="CM179" s="378"/>
      <c r="CN179" s="378"/>
      <c r="CO179" s="378"/>
      <c r="CP179" s="378"/>
      <c r="CQ179" s="379"/>
      <c r="CR179" s="377"/>
      <c r="CS179" s="378"/>
      <c r="CT179" s="378"/>
      <c r="CU179" s="378"/>
      <c r="CV179" s="378"/>
      <c r="CW179" s="378"/>
      <c r="CX179" s="378"/>
      <c r="CY179" s="379"/>
      <c r="CZ179" s="682"/>
      <c r="DA179" s="683"/>
      <c r="DB179" s="683"/>
      <c r="DC179" s="683"/>
      <c r="DD179" s="683"/>
      <c r="DE179" s="683"/>
      <c r="DF179" s="683"/>
      <c r="DG179" s="684"/>
    </row>
    <row r="180" spans="1:112" s="166" customFormat="1" x14ac:dyDescent="0.2">
      <c r="A180" s="368" t="s">
        <v>151</v>
      </c>
      <c r="B180" s="368"/>
      <c r="C180" s="368"/>
      <c r="D180" s="368"/>
      <c r="E180" s="368"/>
      <c r="F180" s="368"/>
      <c r="G180" s="368"/>
      <c r="H180" s="368"/>
      <c r="I180" s="368"/>
      <c r="J180" s="368"/>
      <c r="K180" s="368"/>
      <c r="L180" s="368"/>
      <c r="M180" s="368"/>
      <c r="N180" s="368"/>
      <c r="O180" s="368"/>
      <c r="P180" s="368"/>
      <c r="Q180" s="368"/>
      <c r="R180" s="368"/>
      <c r="S180" s="368"/>
      <c r="T180" s="368"/>
      <c r="U180" s="368"/>
      <c r="V180" s="368"/>
      <c r="W180" s="368"/>
      <c r="X180" s="368"/>
      <c r="Y180" s="368"/>
      <c r="Z180" s="368"/>
      <c r="AA180" s="368"/>
      <c r="AB180" s="368"/>
      <c r="AC180" s="368"/>
      <c r="AD180" s="368"/>
      <c r="AE180" s="368"/>
      <c r="AF180" s="368"/>
      <c r="AG180" s="368"/>
      <c r="AH180" s="368"/>
      <c r="AI180" s="368"/>
      <c r="AJ180" s="368"/>
      <c r="AK180" s="368"/>
      <c r="AL180" s="368"/>
      <c r="AM180" s="368"/>
      <c r="AN180" s="368"/>
      <c r="AO180" s="368"/>
      <c r="AP180" s="368"/>
      <c r="AQ180" s="368"/>
      <c r="AR180" s="368"/>
      <c r="AS180" s="368"/>
      <c r="AT180" s="368"/>
      <c r="AU180" s="368"/>
      <c r="AV180" s="368"/>
      <c r="AW180" s="368"/>
      <c r="AX180" s="405" t="s">
        <v>149</v>
      </c>
      <c r="AY180" s="406"/>
      <c r="AZ180" s="406"/>
      <c r="BA180" s="406"/>
      <c r="BB180" s="407"/>
      <c r="BC180" s="414" t="s">
        <v>150</v>
      </c>
      <c r="BD180" s="406"/>
      <c r="BE180" s="406"/>
      <c r="BF180" s="406"/>
      <c r="BG180" s="406"/>
      <c r="BH180" s="406"/>
      <c r="BI180" s="407"/>
      <c r="BJ180" s="430"/>
      <c r="BK180" s="431"/>
      <c r="BL180" s="431"/>
      <c r="BM180" s="431"/>
      <c r="BN180" s="431"/>
      <c r="BO180" s="431"/>
      <c r="BP180" s="431"/>
      <c r="BQ180" s="431"/>
      <c r="BR180" s="431"/>
      <c r="BS180" s="432"/>
      <c r="BT180" s="430"/>
      <c r="BU180" s="431"/>
      <c r="BV180" s="431"/>
      <c r="BW180" s="432"/>
      <c r="BX180" s="430"/>
      <c r="BY180" s="431"/>
      <c r="BZ180" s="431"/>
      <c r="CA180" s="432"/>
      <c r="CB180" s="389"/>
      <c r="CC180" s="390"/>
      <c r="CD180" s="390"/>
      <c r="CE180" s="390"/>
      <c r="CF180" s="390"/>
      <c r="CG180" s="390"/>
      <c r="CH180" s="390"/>
      <c r="CI180" s="391"/>
      <c r="CJ180" s="389"/>
      <c r="CK180" s="390"/>
      <c r="CL180" s="390"/>
      <c r="CM180" s="390"/>
      <c r="CN180" s="390"/>
      <c r="CO180" s="390"/>
      <c r="CP180" s="390"/>
      <c r="CQ180" s="391"/>
      <c r="CR180" s="389"/>
      <c r="CS180" s="390"/>
      <c r="CT180" s="390"/>
      <c r="CU180" s="390"/>
      <c r="CV180" s="390"/>
      <c r="CW180" s="390"/>
      <c r="CX180" s="390"/>
      <c r="CY180" s="391"/>
      <c r="CZ180" s="452"/>
      <c r="DA180" s="453"/>
      <c r="DB180" s="453"/>
      <c r="DC180" s="453"/>
      <c r="DD180" s="453"/>
      <c r="DE180" s="453"/>
      <c r="DF180" s="453"/>
      <c r="DG180" s="454"/>
    </row>
    <row r="181" spans="1:112" s="166" customFormat="1" x14ac:dyDescent="0.2">
      <c r="A181" s="370" t="s">
        <v>332</v>
      </c>
      <c r="B181" s="370"/>
      <c r="C181" s="370"/>
      <c r="D181" s="370"/>
      <c r="E181" s="370"/>
      <c r="F181" s="370"/>
      <c r="G181" s="370"/>
      <c r="H181" s="370"/>
      <c r="I181" s="370"/>
      <c r="J181" s="370"/>
      <c r="K181" s="370"/>
      <c r="L181" s="370"/>
      <c r="M181" s="370"/>
      <c r="N181" s="370"/>
      <c r="O181" s="370"/>
      <c r="P181" s="370"/>
      <c r="Q181" s="370"/>
      <c r="R181" s="370"/>
      <c r="S181" s="370"/>
      <c r="T181" s="370"/>
      <c r="U181" s="370"/>
      <c r="V181" s="370"/>
      <c r="W181" s="370"/>
      <c r="X181" s="370"/>
      <c r="Y181" s="370"/>
      <c r="Z181" s="370"/>
      <c r="AA181" s="370"/>
      <c r="AB181" s="370"/>
      <c r="AC181" s="370"/>
      <c r="AD181" s="370"/>
      <c r="AE181" s="370"/>
      <c r="AF181" s="370"/>
      <c r="AG181" s="370"/>
      <c r="AH181" s="370"/>
      <c r="AI181" s="370"/>
      <c r="AJ181" s="370"/>
      <c r="AK181" s="370"/>
      <c r="AL181" s="370"/>
      <c r="AM181" s="370"/>
      <c r="AN181" s="370"/>
      <c r="AO181" s="370"/>
      <c r="AP181" s="370"/>
      <c r="AQ181" s="370"/>
      <c r="AR181" s="370"/>
      <c r="AS181" s="370"/>
      <c r="AT181" s="370"/>
      <c r="AU181" s="370"/>
      <c r="AV181" s="370"/>
      <c r="AW181" s="370"/>
      <c r="AX181" s="411"/>
      <c r="AY181" s="412"/>
      <c r="AZ181" s="412"/>
      <c r="BA181" s="412"/>
      <c r="BB181" s="413"/>
      <c r="BC181" s="416"/>
      <c r="BD181" s="412"/>
      <c r="BE181" s="412"/>
      <c r="BF181" s="412"/>
      <c r="BG181" s="412"/>
      <c r="BH181" s="412"/>
      <c r="BI181" s="413"/>
      <c r="BJ181" s="433"/>
      <c r="BK181" s="434"/>
      <c r="BL181" s="434"/>
      <c r="BM181" s="434"/>
      <c r="BN181" s="434"/>
      <c r="BO181" s="434"/>
      <c r="BP181" s="434"/>
      <c r="BQ181" s="434"/>
      <c r="BR181" s="434"/>
      <c r="BS181" s="435"/>
      <c r="BT181" s="433"/>
      <c r="BU181" s="434"/>
      <c r="BV181" s="434"/>
      <c r="BW181" s="435"/>
      <c r="BX181" s="433"/>
      <c r="BY181" s="434"/>
      <c r="BZ181" s="434"/>
      <c r="CA181" s="435"/>
      <c r="CB181" s="584"/>
      <c r="CC181" s="585"/>
      <c r="CD181" s="585"/>
      <c r="CE181" s="585"/>
      <c r="CF181" s="585"/>
      <c r="CG181" s="585"/>
      <c r="CH181" s="585"/>
      <c r="CI181" s="586"/>
      <c r="CJ181" s="584"/>
      <c r="CK181" s="585"/>
      <c r="CL181" s="585"/>
      <c r="CM181" s="585"/>
      <c r="CN181" s="585"/>
      <c r="CO181" s="585"/>
      <c r="CP181" s="585"/>
      <c r="CQ181" s="586"/>
      <c r="CR181" s="584"/>
      <c r="CS181" s="585"/>
      <c r="CT181" s="585"/>
      <c r="CU181" s="585"/>
      <c r="CV181" s="585"/>
      <c r="CW181" s="585"/>
      <c r="CX181" s="585"/>
      <c r="CY181" s="586"/>
      <c r="CZ181" s="587"/>
      <c r="DA181" s="588"/>
      <c r="DB181" s="588"/>
      <c r="DC181" s="588"/>
      <c r="DD181" s="588"/>
      <c r="DE181" s="588"/>
      <c r="DF181" s="588"/>
      <c r="DG181" s="589"/>
    </row>
    <row r="182" spans="1:112" s="166" customFormat="1" ht="12.95" customHeight="1" x14ac:dyDescent="0.2">
      <c r="A182" s="362" t="s">
        <v>335</v>
      </c>
      <c r="B182" s="362"/>
      <c r="C182" s="362"/>
      <c r="D182" s="362"/>
      <c r="E182" s="362"/>
      <c r="F182" s="362"/>
      <c r="G182" s="362"/>
      <c r="H182" s="362"/>
      <c r="I182" s="362"/>
      <c r="J182" s="362"/>
      <c r="K182" s="362"/>
      <c r="L182" s="362"/>
      <c r="M182" s="362"/>
      <c r="N182" s="362"/>
      <c r="O182" s="362"/>
      <c r="P182" s="362"/>
      <c r="Q182" s="362"/>
      <c r="R182" s="362"/>
      <c r="S182" s="362"/>
      <c r="T182" s="362"/>
      <c r="U182" s="362"/>
      <c r="V182" s="362"/>
      <c r="W182" s="362"/>
      <c r="X182" s="362"/>
      <c r="Y182" s="362"/>
      <c r="Z182" s="362"/>
      <c r="AA182" s="362"/>
      <c r="AB182" s="362"/>
      <c r="AC182" s="362"/>
      <c r="AD182" s="362"/>
      <c r="AE182" s="362"/>
      <c r="AF182" s="362"/>
      <c r="AG182" s="362"/>
      <c r="AH182" s="362"/>
      <c r="AI182" s="362"/>
      <c r="AJ182" s="362"/>
      <c r="AK182" s="362"/>
      <c r="AL182" s="362"/>
      <c r="AM182" s="362"/>
      <c r="AN182" s="362"/>
      <c r="AO182" s="362"/>
      <c r="AP182" s="362"/>
      <c r="AQ182" s="362"/>
      <c r="AR182" s="362"/>
      <c r="AS182" s="362"/>
      <c r="AT182" s="362"/>
      <c r="AU182" s="362"/>
      <c r="AV182" s="362"/>
      <c r="AW182" s="363"/>
      <c r="AX182" s="881" t="s">
        <v>152</v>
      </c>
      <c r="AY182" s="882"/>
      <c r="AZ182" s="882"/>
      <c r="BA182" s="882"/>
      <c r="BB182" s="883"/>
      <c r="BC182" s="890" t="s">
        <v>153</v>
      </c>
      <c r="BD182" s="882"/>
      <c r="BE182" s="882"/>
      <c r="BF182" s="882"/>
      <c r="BG182" s="882"/>
      <c r="BH182" s="882"/>
      <c r="BI182" s="883"/>
      <c r="BJ182" s="417" t="s">
        <v>463</v>
      </c>
      <c r="BK182" s="418"/>
      <c r="BL182" s="418"/>
      <c r="BM182" s="418"/>
      <c r="BN182" s="418"/>
      <c r="BO182" s="418"/>
      <c r="BP182" s="418"/>
      <c r="BQ182" s="418"/>
      <c r="BR182" s="418"/>
      <c r="BS182" s="419"/>
      <c r="BT182" s="417"/>
      <c r="BU182" s="418"/>
      <c r="BV182" s="418"/>
      <c r="BW182" s="419"/>
      <c r="BX182" s="417"/>
      <c r="BY182" s="418"/>
      <c r="BZ182" s="418"/>
      <c r="CA182" s="419"/>
      <c r="CB182" s="420">
        <f>CB188+CB201+CB231+CB236+CB193+CB218+CB186+CB197+CB211+CB225+CB222+CB228+CB214+CB205+CB195</f>
        <v>4750687.9280000003</v>
      </c>
      <c r="CC182" s="420"/>
      <c r="CD182" s="420"/>
      <c r="CE182" s="420"/>
      <c r="CF182" s="420"/>
      <c r="CG182" s="420"/>
      <c r="CH182" s="420"/>
      <c r="CI182" s="420"/>
      <c r="CJ182" s="420">
        <f t="shared" ref="CJ182" si="60">CJ188+CJ201+CJ231+CJ236+CJ193+CJ218+CJ186+CJ197+CJ211+CJ225+CJ222+CJ228+CJ214+CJ205</f>
        <v>4616387.59</v>
      </c>
      <c r="CK182" s="420"/>
      <c r="CL182" s="420"/>
      <c r="CM182" s="420"/>
      <c r="CN182" s="420"/>
      <c r="CO182" s="420"/>
      <c r="CP182" s="420"/>
      <c r="CQ182" s="420"/>
      <c r="CR182" s="420">
        <f t="shared" ref="CR182" si="61">CR188+CR201+CR231+CR236+CR193+CR218+CR186+CR197+CR211+CR225+CR222+CR228+CR214+CR205</f>
        <v>4934002.9931840003</v>
      </c>
      <c r="CS182" s="420"/>
      <c r="CT182" s="420"/>
      <c r="CU182" s="420"/>
      <c r="CV182" s="420"/>
      <c r="CW182" s="420"/>
      <c r="CX182" s="420"/>
      <c r="CY182" s="420"/>
      <c r="CZ182" s="421"/>
      <c r="DA182" s="422"/>
      <c r="DB182" s="422"/>
      <c r="DC182" s="422"/>
      <c r="DD182" s="422"/>
      <c r="DE182" s="422"/>
      <c r="DF182" s="422"/>
      <c r="DG182" s="423"/>
    </row>
    <row r="183" spans="1:112" s="166" customFormat="1" ht="12.95" customHeight="1" x14ac:dyDescent="0.2">
      <c r="A183" s="364"/>
      <c r="B183" s="364"/>
      <c r="C183" s="364"/>
      <c r="D183" s="364"/>
      <c r="E183" s="364"/>
      <c r="F183" s="364"/>
      <c r="G183" s="364"/>
      <c r="H183" s="364"/>
      <c r="I183" s="364"/>
      <c r="J183" s="364"/>
      <c r="K183" s="364"/>
      <c r="L183" s="364"/>
      <c r="M183" s="364"/>
      <c r="N183" s="364"/>
      <c r="O183" s="364"/>
      <c r="P183" s="364"/>
      <c r="Q183" s="364"/>
      <c r="R183" s="364"/>
      <c r="S183" s="364"/>
      <c r="T183" s="364"/>
      <c r="U183" s="364"/>
      <c r="V183" s="364"/>
      <c r="W183" s="364"/>
      <c r="X183" s="364"/>
      <c r="Y183" s="364"/>
      <c r="Z183" s="364"/>
      <c r="AA183" s="364"/>
      <c r="AB183" s="364"/>
      <c r="AC183" s="364"/>
      <c r="AD183" s="364"/>
      <c r="AE183" s="364"/>
      <c r="AF183" s="364"/>
      <c r="AG183" s="364"/>
      <c r="AH183" s="364"/>
      <c r="AI183" s="364"/>
      <c r="AJ183" s="364"/>
      <c r="AK183" s="364"/>
      <c r="AL183" s="364"/>
      <c r="AM183" s="364"/>
      <c r="AN183" s="364"/>
      <c r="AO183" s="364"/>
      <c r="AP183" s="364"/>
      <c r="AQ183" s="364"/>
      <c r="AR183" s="364"/>
      <c r="AS183" s="364"/>
      <c r="AT183" s="364"/>
      <c r="AU183" s="364"/>
      <c r="AV183" s="364"/>
      <c r="AW183" s="365"/>
      <c r="AX183" s="884"/>
      <c r="AY183" s="885"/>
      <c r="AZ183" s="885"/>
      <c r="BA183" s="885"/>
      <c r="BB183" s="886"/>
      <c r="BC183" s="891"/>
      <c r="BD183" s="885"/>
      <c r="BE183" s="885"/>
      <c r="BF183" s="885"/>
      <c r="BG183" s="885"/>
      <c r="BH183" s="885"/>
      <c r="BI183" s="886"/>
      <c r="BJ183" s="417" t="s">
        <v>463</v>
      </c>
      <c r="BK183" s="418"/>
      <c r="BL183" s="418"/>
      <c r="BM183" s="418"/>
      <c r="BN183" s="418"/>
      <c r="BO183" s="418"/>
      <c r="BP183" s="418"/>
      <c r="BQ183" s="418"/>
      <c r="BR183" s="418"/>
      <c r="BS183" s="419"/>
      <c r="BT183" s="417"/>
      <c r="BU183" s="418"/>
      <c r="BV183" s="418"/>
      <c r="BW183" s="419"/>
      <c r="BX183" s="417" t="s">
        <v>447</v>
      </c>
      <c r="BY183" s="418"/>
      <c r="BZ183" s="418"/>
      <c r="CA183" s="419"/>
      <c r="CB183" s="420">
        <f>CB189+CB202+CB232+CB237+CB198+CB206+CB212+CB216+CB219+CB223+CB226+CB229</f>
        <v>598683.98</v>
      </c>
      <c r="CC183" s="420"/>
      <c r="CD183" s="420"/>
      <c r="CE183" s="420"/>
      <c r="CF183" s="420"/>
      <c r="CG183" s="420"/>
      <c r="CH183" s="420"/>
      <c r="CI183" s="420"/>
      <c r="CJ183" s="420">
        <f>CJ189+CJ202+CJ232+CJ237+CJ198+CJ206+CJ212+CJ216+CJ219+CJ223+CJ226+CJ229</f>
        <v>597520</v>
      </c>
      <c r="CK183" s="420"/>
      <c r="CL183" s="420"/>
      <c r="CM183" s="420"/>
      <c r="CN183" s="420"/>
      <c r="CO183" s="420"/>
      <c r="CP183" s="420"/>
      <c r="CQ183" s="420"/>
      <c r="CR183" s="420">
        <f t="shared" ref="CR183" si="62">CR189+CR202+CR232+CR237+CR198+CR206+CR212+CR216+CR219+CR223+CR226+CR229</f>
        <v>597520</v>
      </c>
      <c r="CS183" s="420"/>
      <c r="CT183" s="420"/>
      <c r="CU183" s="420"/>
      <c r="CV183" s="420"/>
      <c r="CW183" s="420"/>
      <c r="CX183" s="420"/>
      <c r="CY183" s="420"/>
      <c r="CZ183" s="421"/>
      <c r="DA183" s="422"/>
      <c r="DB183" s="422"/>
      <c r="DC183" s="422"/>
      <c r="DD183" s="422"/>
      <c r="DE183" s="422"/>
      <c r="DF183" s="422"/>
      <c r="DG183" s="423"/>
    </row>
    <row r="184" spans="1:112" s="166" customFormat="1" ht="12.95" customHeight="1" x14ac:dyDescent="0.2">
      <c r="A184" s="364"/>
      <c r="B184" s="364"/>
      <c r="C184" s="364"/>
      <c r="D184" s="364"/>
      <c r="E184" s="364"/>
      <c r="F184" s="364"/>
      <c r="G184" s="364"/>
      <c r="H184" s="364"/>
      <c r="I184" s="364"/>
      <c r="J184" s="364"/>
      <c r="K184" s="364"/>
      <c r="L184" s="364"/>
      <c r="M184" s="364"/>
      <c r="N184" s="364"/>
      <c r="O184" s="364"/>
      <c r="P184" s="364"/>
      <c r="Q184" s="364"/>
      <c r="R184" s="364"/>
      <c r="S184" s="364"/>
      <c r="T184" s="364"/>
      <c r="U184" s="364"/>
      <c r="V184" s="364"/>
      <c r="W184" s="364"/>
      <c r="X184" s="364"/>
      <c r="Y184" s="364"/>
      <c r="Z184" s="364"/>
      <c r="AA184" s="364"/>
      <c r="AB184" s="364"/>
      <c r="AC184" s="364"/>
      <c r="AD184" s="364"/>
      <c r="AE184" s="364"/>
      <c r="AF184" s="364"/>
      <c r="AG184" s="364"/>
      <c r="AH184" s="364"/>
      <c r="AI184" s="364"/>
      <c r="AJ184" s="364"/>
      <c r="AK184" s="364"/>
      <c r="AL184" s="364"/>
      <c r="AM184" s="364"/>
      <c r="AN184" s="364"/>
      <c r="AO184" s="364"/>
      <c r="AP184" s="364"/>
      <c r="AQ184" s="364"/>
      <c r="AR184" s="364"/>
      <c r="AS184" s="364"/>
      <c r="AT184" s="364"/>
      <c r="AU184" s="364"/>
      <c r="AV184" s="364"/>
      <c r="AW184" s="365"/>
      <c r="AX184" s="884"/>
      <c r="AY184" s="885"/>
      <c r="AZ184" s="885"/>
      <c r="BA184" s="885"/>
      <c r="BB184" s="886"/>
      <c r="BC184" s="891"/>
      <c r="BD184" s="885"/>
      <c r="BE184" s="885"/>
      <c r="BF184" s="885"/>
      <c r="BG184" s="885"/>
      <c r="BH184" s="885"/>
      <c r="BI184" s="886"/>
      <c r="BJ184" s="417" t="s">
        <v>463</v>
      </c>
      <c r="BK184" s="418"/>
      <c r="BL184" s="418"/>
      <c r="BM184" s="418"/>
      <c r="BN184" s="418"/>
      <c r="BO184" s="418"/>
      <c r="BP184" s="418"/>
      <c r="BQ184" s="418"/>
      <c r="BR184" s="418"/>
      <c r="BS184" s="419"/>
      <c r="BT184" s="417"/>
      <c r="BU184" s="418"/>
      <c r="BV184" s="418"/>
      <c r="BW184" s="419"/>
      <c r="BX184" s="417" t="s">
        <v>446</v>
      </c>
      <c r="BY184" s="418"/>
      <c r="BZ184" s="418"/>
      <c r="CA184" s="419"/>
      <c r="CB184" s="420">
        <f>CB187+CB190+CB199+CB203+CB213+CB220+CB227+CB233+CB238+CB224+CB230+CB217+CB195</f>
        <v>1478483.7580000001</v>
      </c>
      <c r="CC184" s="420"/>
      <c r="CD184" s="420"/>
      <c r="CE184" s="420"/>
      <c r="CF184" s="420"/>
      <c r="CG184" s="420"/>
      <c r="CH184" s="420"/>
      <c r="CI184" s="420"/>
      <c r="CJ184" s="420">
        <f t="shared" ref="CJ184" si="63">CJ187+CJ190+CJ199+CJ203+CJ213+CJ220+CJ227+CJ233+CJ238+CJ224+CJ230+CJ217+CJ195</f>
        <v>1478483.59</v>
      </c>
      <c r="CK184" s="420"/>
      <c r="CL184" s="420"/>
      <c r="CM184" s="420"/>
      <c r="CN184" s="420"/>
      <c r="CO184" s="420"/>
      <c r="CP184" s="420"/>
      <c r="CQ184" s="420"/>
      <c r="CR184" s="420">
        <f t="shared" ref="CR184" si="64">CR187+CR190+CR199+CR203+CR213+CR220+CR227+CR233+CR238+CR224+CR230+CR217+CR195</f>
        <v>1821882.993184</v>
      </c>
      <c r="CS184" s="420"/>
      <c r="CT184" s="420"/>
      <c r="CU184" s="420"/>
      <c r="CV184" s="420"/>
      <c r="CW184" s="420"/>
      <c r="CX184" s="420"/>
      <c r="CY184" s="420"/>
      <c r="CZ184" s="421"/>
      <c r="DA184" s="422"/>
      <c r="DB184" s="422"/>
      <c r="DC184" s="422"/>
      <c r="DD184" s="422"/>
      <c r="DE184" s="422"/>
      <c r="DF184" s="422"/>
      <c r="DG184" s="423"/>
      <c r="DH184" s="166" t="s">
        <v>1024</v>
      </c>
    </row>
    <row r="185" spans="1:112" s="166" customFormat="1" ht="12.95" customHeight="1" x14ac:dyDescent="0.2">
      <c r="A185" s="366"/>
      <c r="B185" s="366"/>
      <c r="C185" s="366"/>
      <c r="D185" s="366"/>
      <c r="E185" s="366"/>
      <c r="F185" s="366"/>
      <c r="G185" s="366"/>
      <c r="H185" s="366"/>
      <c r="I185" s="366"/>
      <c r="J185" s="366"/>
      <c r="K185" s="366"/>
      <c r="L185" s="366"/>
      <c r="M185" s="366"/>
      <c r="N185" s="366"/>
      <c r="O185" s="366"/>
      <c r="P185" s="366"/>
      <c r="Q185" s="366"/>
      <c r="R185" s="366"/>
      <c r="S185" s="366"/>
      <c r="T185" s="366"/>
      <c r="U185" s="366"/>
      <c r="V185" s="366"/>
      <c r="W185" s="366"/>
      <c r="X185" s="366"/>
      <c r="Y185" s="366"/>
      <c r="Z185" s="366"/>
      <c r="AA185" s="366"/>
      <c r="AB185" s="366"/>
      <c r="AC185" s="366"/>
      <c r="AD185" s="366"/>
      <c r="AE185" s="366"/>
      <c r="AF185" s="366"/>
      <c r="AG185" s="366"/>
      <c r="AH185" s="366"/>
      <c r="AI185" s="366"/>
      <c r="AJ185" s="366"/>
      <c r="AK185" s="366"/>
      <c r="AL185" s="366"/>
      <c r="AM185" s="366"/>
      <c r="AN185" s="366"/>
      <c r="AO185" s="366"/>
      <c r="AP185" s="366"/>
      <c r="AQ185" s="366"/>
      <c r="AR185" s="366"/>
      <c r="AS185" s="366"/>
      <c r="AT185" s="366"/>
      <c r="AU185" s="366"/>
      <c r="AV185" s="366"/>
      <c r="AW185" s="367"/>
      <c r="AX185" s="887"/>
      <c r="AY185" s="888"/>
      <c r="AZ185" s="888"/>
      <c r="BA185" s="888"/>
      <c r="BB185" s="889"/>
      <c r="BC185" s="892"/>
      <c r="BD185" s="888"/>
      <c r="BE185" s="888"/>
      <c r="BF185" s="888"/>
      <c r="BG185" s="888"/>
      <c r="BH185" s="888"/>
      <c r="BI185" s="889"/>
      <c r="BJ185" s="417" t="s">
        <v>463</v>
      </c>
      <c r="BK185" s="418"/>
      <c r="BL185" s="418"/>
      <c r="BM185" s="418"/>
      <c r="BN185" s="418"/>
      <c r="BO185" s="418"/>
      <c r="BP185" s="418"/>
      <c r="BQ185" s="418"/>
      <c r="BR185" s="418"/>
      <c r="BS185" s="419"/>
      <c r="BT185" s="417"/>
      <c r="BU185" s="418"/>
      <c r="BV185" s="418"/>
      <c r="BW185" s="419"/>
      <c r="BX185" s="417" t="s">
        <v>448</v>
      </c>
      <c r="BY185" s="418"/>
      <c r="BZ185" s="418"/>
      <c r="CA185" s="419"/>
      <c r="CB185" s="420">
        <f>CB194+CB191+CB221+CB192+CB204+CB234+CB239+CB200</f>
        <v>2673520.19</v>
      </c>
      <c r="CC185" s="420"/>
      <c r="CD185" s="420"/>
      <c r="CE185" s="420"/>
      <c r="CF185" s="420"/>
      <c r="CG185" s="420"/>
      <c r="CH185" s="420"/>
      <c r="CI185" s="420"/>
      <c r="CJ185" s="420">
        <f t="shared" ref="CJ185" si="65">CJ194+CJ191+CJ221+CJ192+CJ204+CJ234+CJ239+CJ200</f>
        <v>2540384</v>
      </c>
      <c r="CK185" s="420"/>
      <c r="CL185" s="420"/>
      <c r="CM185" s="420"/>
      <c r="CN185" s="420"/>
      <c r="CO185" s="420"/>
      <c r="CP185" s="420"/>
      <c r="CQ185" s="420"/>
      <c r="CR185" s="420">
        <f>CR194+CR191+CR221+CR192+CR204+CR234+CR239+CR200</f>
        <v>2514600</v>
      </c>
      <c r="CS185" s="420"/>
      <c r="CT185" s="420"/>
      <c r="CU185" s="420"/>
      <c r="CV185" s="420"/>
      <c r="CW185" s="420"/>
      <c r="CX185" s="420"/>
      <c r="CY185" s="420"/>
      <c r="CZ185" s="421"/>
      <c r="DA185" s="422"/>
      <c r="DB185" s="422"/>
      <c r="DC185" s="422"/>
      <c r="DD185" s="422"/>
      <c r="DE185" s="422"/>
      <c r="DF185" s="422"/>
      <c r="DG185" s="423"/>
    </row>
    <row r="186" spans="1:112" s="166" customFormat="1" x14ac:dyDescent="0.2">
      <c r="A186" s="368" t="s">
        <v>336</v>
      </c>
      <c r="B186" s="368"/>
      <c r="C186" s="368"/>
      <c r="D186" s="368"/>
      <c r="E186" s="368"/>
      <c r="F186" s="368"/>
      <c r="G186" s="368"/>
      <c r="H186" s="368"/>
      <c r="I186" s="368"/>
      <c r="J186" s="368"/>
      <c r="K186" s="368"/>
      <c r="L186" s="368"/>
      <c r="M186" s="368"/>
      <c r="N186" s="368"/>
      <c r="O186" s="368"/>
      <c r="P186" s="368"/>
      <c r="Q186" s="368"/>
      <c r="R186" s="368"/>
      <c r="S186" s="368"/>
      <c r="T186" s="368"/>
      <c r="U186" s="368"/>
      <c r="V186" s="368"/>
      <c r="W186" s="368"/>
      <c r="X186" s="368"/>
      <c r="Y186" s="368"/>
      <c r="Z186" s="368"/>
      <c r="AA186" s="368"/>
      <c r="AB186" s="368"/>
      <c r="AC186" s="368"/>
      <c r="AD186" s="368"/>
      <c r="AE186" s="368"/>
      <c r="AF186" s="368"/>
      <c r="AG186" s="368"/>
      <c r="AH186" s="368"/>
      <c r="AI186" s="368"/>
      <c r="AJ186" s="368"/>
      <c r="AK186" s="368"/>
      <c r="AL186" s="368"/>
      <c r="AM186" s="368"/>
      <c r="AN186" s="368"/>
      <c r="AO186" s="368"/>
      <c r="AP186" s="368"/>
      <c r="AQ186" s="368"/>
      <c r="AR186" s="368"/>
      <c r="AS186" s="368"/>
      <c r="AT186" s="368"/>
      <c r="AU186" s="368"/>
      <c r="AV186" s="368"/>
      <c r="AW186" s="369"/>
      <c r="AX186" s="405" t="s">
        <v>337</v>
      </c>
      <c r="AY186" s="406"/>
      <c r="AZ186" s="406"/>
      <c r="BA186" s="406"/>
      <c r="BB186" s="407"/>
      <c r="BC186" s="414" t="s">
        <v>153</v>
      </c>
      <c r="BD186" s="406"/>
      <c r="BE186" s="406"/>
      <c r="BF186" s="406"/>
      <c r="BG186" s="406"/>
      <c r="BH186" s="406"/>
      <c r="BI186" s="407"/>
      <c r="BJ186" s="399" t="s">
        <v>463</v>
      </c>
      <c r="BK186" s="400"/>
      <c r="BL186" s="400"/>
      <c r="BM186" s="400"/>
      <c r="BN186" s="400"/>
      <c r="BO186" s="400"/>
      <c r="BP186" s="400"/>
      <c r="BQ186" s="400"/>
      <c r="BR186" s="400"/>
      <c r="BS186" s="401"/>
      <c r="BT186" s="461" t="s">
        <v>338</v>
      </c>
      <c r="BU186" s="462"/>
      <c r="BV186" s="462"/>
      <c r="BW186" s="463"/>
      <c r="BX186" s="461"/>
      <c r="BY186" s="462"/>
      <c r="BZ186" s="462"/>
      <c r="CA186" s="463"/>
      <c r="CB186" s="458">
        <f>CB187</f>
        <v>182886.258</v>
      </c>
      <c r="CC186" s="459"/>
      <c r="CD186" s="459"/>
      <c r="CE186" s="459"/>
      <c r="CF186" s="459"/>
      <c r="CG186" s="459"/>
      <c r="CH186" s="459"/>
      <c r="CI186" s="460"/>
      <c r="CJ186" s="458">
        <f t="shared" ref="CJ186" si="66">CJ187</f>
        <v>182886.26</v>
      </c>
      <c r="CK186" s="459"/>
      <c r="CL186" s="459"/>
      <c r="CM186" s="459"/>
      <c r="CN186" s="459"/>
      <c r="CO186" s="459"/>
      <c r="CP186" s="459"/>
      <c r="CQ186" s="460"/>
      <c r="CR186" s="458">
        <f t="shared" ref="CR186" si="67">CR187</f>
        <v>197809.77881600001</v>
      </c>
      <c r="CS186" s="459"/>
      <c r="CT186" s="459"/>
      <c r="CU186" s="459"/>
      <c r="CV186" s="459"/>
      <c r="CW186" s="459"/>
      <c r="CX186" s="459"/>
      <c r="CY186" s="460"/>
      <c r="CZ186" s="438"/>
      <c r="DA186" s="439"/>
      <c r="DB186" s="439"/>
      <c r="DC186" s="439"/>
      <c r="DD186" s="439"/>
      <c r="DE186" s="439"/>
      <c r="DF186" s="439"/>
      <c r="DG186" s="208"/>
    </row>
    <row r="187" spans="1:112" s="166" customFormat="1" x14ac:dyDescent="0.2">
      <c r="A187" s="370"/>
      <c r="B187" s="370"/>
      <c r="C187" s="370"/>
      <c r="D187" s="370"/>
      <c r="E187" s="370"/>
      <c r="F187" s="370"/>
      <c r="G187" s="370"/>
      <c r="H187" s="370"/>
      <c r="I187" s="370"/>
      <c r="J187" s="370"/>
      <c r="K187" s="370"/>
      <c r="L187" s="370"/>
      <c r="M187" s="370"/>
      <c r="N187" s="370"/>
      <c r="O187" s="370"/>
      <c r="P187" s="370"/>
      <c r="Q187" s="370"/>
      <c r="R187" s="370"/>
      <c r="S187" s="370"/>
      <c r="T187" s="370"/>
      <c r="U187" s="370"/>
      <c r="V187" s="370"/>
      <c r="W187" s="370"/>
      <c r="X187" s="370"/>
      <c r="Y187" s="370"/>
      <c r="Z187" s="370"/>
      <c r="AA187" s="370"/>
      <c r="AB187" s="370"/>
      <c r="AC187" s="370"/>
      <c r="AD187" s="370"/>
      <c r="AE187" s="370"/>
      <c r="AF187" s="370"/>
      <c r="AG187" s="370"/>
      <c r="AH187" s="370"/>
      <c r="AI187" s="370"/>
      <c r="AJ187" s="370"/>
      <c r="AK187" s="370"/>
      <c r="AL187" s="370"/>
      <c r="AM187" s="370"/>
      <c r="AN187" s="370"/>
      <c r="AO187" s="370"/>
      <c r="AP187" s="370"/>
      <c r="AQ187" s="370"/>
      <c r="AR187" s="370"/>
      <c r="AS187" s="370"/>
      <c r="AT187" s="370"/>
      <c r="AU187" s="370"/>
      <c r="AV187" s="370"/>
      <c r="AW187" s="371"/>
      <c r="AX187" s="411"/>
      <c r="AY187" s="412"/>
      <c r="AZ187" s="412"/>
      <c r="BA187" s="412"/>
      <c r="BB187" s="413"/>
      <c r="BC187" s="416"/>
      <c r="BD187" s="412"/>
      <c r="BE187" s="412"/>
      <c r="BF187" s="412"/>
      <c r="BG187" s="412"/>
      <c r="BH187" s="412"/>
      <c r="BI187" s="413"/>
      <c r="BJ187" s="399" t="s">
        <v>463</v>
      </c>
      <c r="BK187" s="400"/>
      <c r="BL187" s="400"/>
      <c r="BM187" s="400"/>
      <c r="BN187" s="400"/>
      <c r="BO187" s="400"/>
      <c r="BP187" s="400"/>
      <c r="BQ187" s="400"/>
      <c r="BR187" s="400"/>
      <c r="BS187" s="401"/>
      <c r="BT187" s="399" t="s">
        <v>338</v>
      </c>
      <c r="BU187" s="400"/>
      <c r="BV187" s="400"/>
      <c r="BW187" s="401"/>
      <c r="BX187" s="399" t="s">
        <v>446</v>
      </c>
      <c r="BY187" s="400"/>
      <c r="BZ187" s="400"/>
      <c r="CA187" s="401"/>
      <c r="CB187" s="402">
        <f>'244, 247'!T26</f>
        <v>182886.258</v>
      </c>
      <c r="CC187" s="403"/>
      <c r="CD187" s="403"/>
      <c r="CE187" s="403"/>
      <c r="CF187" s="403"/>
      <c r="CG187" s="403"/>
      <c r="CH187" s="403"/>
      <c r="CI187" s="404"/>
      <c r="CJ187" s="402">
        <f>'244, 247'!T27</f>
        <v>182886.26</v>
      </c>
      <c r="CK187" s="403"/>
      <c r="CL187" s="403"/>
      <c r="CM187" s="403"/>
      <c r="CN187" s="403"/>
      <c r="CO187" s="403"/>
      <c r="CP187" s="403"/>
      <c r="CQ187" s="404"/>
      <c r="CR187" s="402">
        <f>'244, 247'!T28</f>
        <v>197809.77881600001</v>
      </c>
      <c r="CS187" s="403"/>
      <c r="CT187" s="403"/>
      <c r="CU187" s="403"/>
      <c r="CV187" s="403"/>
      <c r="CW187" s="403"/>
      <c r="CX187" s="403"/>
      <c r="CY187" s="404"/>
      <c r="CZ187" s="438"/>
      <c r="DA187" s="439"/>
      <c r="DB187" s="439"/>
      <c r="DC187" s="439"/>
      <c r="DD187" s="439"/>
      <c r="DE187" s="439"/>
      <c r="DF187" s="439"/>
      <c r="DG187" s="208"/>
      <c r="DH187" s="166">
        <v>221</v>
      </c>
    </row>
    <row r="188" spans="1:112" s="166" customFormat="1" x14ac:dyDescent="0.2">
      <c r="A188" s="368" t="s">
        <v>339</v>
      </c>
      <c r="B188" s="368"/>
      <c r="C188" s="368"/>
      <c r="D188" s="368"/>
      <c r="E188" s="368"/>
      <c r="F188" s="368"/>
      <c r="G188" s="368"/>
      <c r="H188" s="368"/>
      <c r="I188" s="368"/>
      <c r="J188" s="368"/>
      <c r="K188" s="368"/>
      <c r="L188" s="368"/>
      <c r="M188" s="368"/>
      <c r="N188" s="368"/>
      <c r="O188" s="368"/>
      <c r="P188" s="368"/>
      <c r="Q188" s="368"/>
      <c r="R188" s="368"/>
      <c r="S188" s="368"/>
      <c r="T188" s="368"/>
      <c r="U188" s="368"/>
      <c r="V188" s="368"/>
      <c r="W188" s="368"/>
      <c r="X188" s="368"/>
      <c r="Y188" s="368"/>
      <c r="Z188" s="368"/>
      <c r="AA188" s="368"/>
      <c r="AB188" s="368"/>
      <c r="AC188" s="368"/>
      <c r="AD188" s="368"/>
      <c r="AE188" s="368"/>
      <c r="AF188" s="368"/>
      <c r="AG188" s="368"/>
      <c r="AH188" s="368"/>
      <c r="AI188" s="368"/>
      <c r="AJ188" s="368"/>
      <c r="AK188" s="368"/>
      <c r="AL188" s="368"/>
      <c r="AM188" s="368"/>
      <c r="AN188" s="368"/>
      <c r="AO188" s="368"/>
      <c r="AP188" s="368"/>
      <c r="AQ188" s="368"/>
      <c r="AR188" s="368"/>
      <c r="AS188" s="368"/>
      <c r="AT188" s="368"/>
      <c r="AU188" s="368"/>
      <c r="AV188" s="368"/>
      <c r="AW188" s="369"/>
      <c r="AX188" s="405" t="s">
        <v>340</v>
      </c>
      <c r="AY188" s="406"/>
      <c r="AZ188" s="406"/>
      <c r="BA188" s="406"/>
      <c r="BB188" s="407"/>
      <c r="BC188" s="414" t="s">
        <v>153</v>
      </c>
      <c r="BD188" s="406"/>
      <c r="BE188" s="406"/>
      <c r="BF188" s="406"/>
      <c r="BG188" s="406"/>
      <c r="BH188" s="406"/>
      <c r="BI188" s="407"/>
      <c r="BJ188" s="399" t="s">
        <v>463</v>
      </c>
      <c r="BK188" s="400"/>
      <c r="BL188" s="400"/>
      <c r="BM188" s="400"/>
      <c r="BN188" s="400"/>
      <c r="BO188" s="400"/>
      <c r="BP188" s="400"/>
      <c r="BQ188" s="400"/>
      <c r="BR188" s="400"/>
      <c r="BS188" s="401"/>
      <c r="BT188" s="461" t="s">
        <v>341</v>
      </c>
      <c r="BU188" s="462"/>
      <c r="BV188" s="462"/>
      <c r="BW188" s="463"/>
      <c r="BX188" s="461"/>
      <c r="BY188" s="462"/>
      <c r="BZ188" s="462"/>
      <c r="CA188" s="463"/>
      <c r="CB188" s="458">
        <f>SUM(CB189:CI192)</f>
        <v>0</v>
      </c>
      <c r="CC188" s="459"/>
      <c r="CD188" s="459"/>
      <c r="CE188" s="459"/>
      <c r="CF188" s="459"/>
      <c r="CG188" s="459"/>
      <c r="CH188" s="459"/>
      <c r="CI188" s="460"/>
      <c r="CJ188" s="458">
        <f t="shared" ref="CJ188" si="68">SUM(CJ189:CQ192)</f>
        <v>0</v>
      </c>
      <c r="CK188" s="459"/>
      <c r="CL188" s="459"/>
      <c r="CM188" s="459"/>
      <c r="CN188" s="459"/>
      <c r="CO188" s="459"/>
      <c r="CP188" s="459"/>
      <c r="CQ188" s="460"/>
      <c r="CR188" s="458">
        <f t="shared" ref="CR188" si="69">SUM(CR189:CY192)</f>
        <v>0</v>
      </c>
      <c r="CS188" s="459"/>
      <c r="CT188" s="459"/>
      <c r="CU188" s="459"/>
      <c r="CV188" s="459"/>
      <c r="CW188" s="459"/>
      <c r="CX188" s="459"/>
      <c r="CY188" s="460"/>
      <c r="CZ188" s="438"/>
      <c r="DA188" s="439"/>
      <c r="DB188" s="439"/>
      <c r="DC188" s="439"/>
      <c r="DD188" s="439"/>
      <c r="DE188" s="439"/>
      <c r="DF188" s="439"/>
      <c r="DG188" s="208"/>
    </row>
    <row r="189" spans="1:112" s="166" customFormat="1" x14ac:dyDescent="0.2">
      <c r="A189" s="372"/>
      <c r="B189" s="372"/>
      <c r="C189" s="372"/>
      <c r="D189" s="372"/>
      <c r="E189" s="372"/>
      <c r="F189" s="372"/>
      <c r="G189" s="372"/>
      <c r="H189" s="372"/>
      <c r="I189" s="372"/>
      <c r="J189" s="372"/>
      <c r="K189" s="372"/>
      <c r="L189" s="372"/>
      <c r="M189" s="372"/>
      <c r="N189" s="372"/>
      <c r="O189" s="372"/>
      <c r="P189" s="372"/>
      <c r="Q189" s="372"/>
      <c r="R189" s="372"/>
      <c r="S189" s="372"/>
      <c r="T189" s="372"/>
      <c r="U189" s="372"/>
      <c r="V189" s="372"/>
      <c r="W189" s="372"/>
      <c r="X189" s="372"/>
      <c r="Y189" s="372"/>
      <c r="Z189" s="372"/>
      <c r="AA189" s="372"/>
      <c r="AB189" s="372"/>
      <c r="AC189" s="372"/>
      <c r="AD189" s="372"/>
      <c r="AE189" s="372"/>
      <c r="AF189" s="372"/>
      <c r="AG189" s="372"/>
      <c r="AH189" s="372"/>
      <c r="AI189" s="372"/>
      <c r="AJ189" s="372"/>
      <c r="AK189" s="372"/>
      <c r="AL189" s="372"/>
      <c r="AM189" s="372"/>
      <c r="AN189" s="372"/>
      <c r="AO189" s="372"/>
      <c r="AP189" s="372"/>
      <c r="AQ189" s="372"/>
      <c r="AR189" s="372"/>
      <c r="AS189" s="372"/>
      <c r="AT189" s="372"/>
      <c r="AU189" s="372"/>
      <c r="AV189" s="372"/>
      <c r="AW189" s="373"/>
      <c r="AX189" s="408"/>
      <c r="AY189" s="409"/>
      <c r="AZ189" s="409"/>
      <c r="BA189" s="409"/>
      <c r="BB189" s="410"/>
      <c r="BC189" s="415"/>
      <c r="BD189" s="409"/>
      <c r="BE189" s="409"/>
      <c r="BF189" s="409"/>
      <c r="BG189" s="409"/>
      <c r="BH189" s="409"/>
      <c r="BI189" s="410"/>
      <c r="BJ189" s="399" t="s">
        <v>463</v>
      </c>
      <c r="BK189" s="400"/>
      <c r="BL189" s="400"/>
      <c r="BM189" s="400"/>
      <c r="BN189" s="400"/>
      <c r="BO189" s="400"/>
      <c r="BP189" s="400"/>
      <c r="BQ189" s="400"/>
      <c r="BR189" s="400"/>
      <c r="BS189" s="401"/>
      <c r="BT189" s="399" t="s">
        <v>341</v>
      </c>
      <c r="BU189" s="400"/>
      <c r="BV189" s="400"/>
      <c r="BW189" s="401"/>
      <c r="BX189" s="399" t="s">
        <v>447</v>
      </c>
      <c r="BY189" s="400"/>
      <c r="BZ189" s="400"/>
      <c r="CA189" s="401"/>
      <c r="CB189" s="402"/>
      <c r="CC189" s="403"/>
      <c r="CD189" s="403"/>
      <c r="CE189" s="403"/>
      <c r="CF189" s="403"/>
      <c r="CG189" s="403"/>
      <c r="CH189" s="403"/>
      <c r="CI189" s="404"/>
      <c r="CJ189" s="402"/>
      <c r="CK189" s="403"/>
      <c r="CL189" s="403"/>
      <c r="CM189" s="403"/>
      <c r="CN189" s="403"/>
      <c r="CO189" s="403"/>
      <c r="CP189" s="403"/>
      <c r="CQ189" s="404"/>
      <c r="CR189" s="402"/>
      <c r="CS189" s="403"/>
      <c r="CT189" s="403"/>
      <c r="CU189" s="403"/>
      <c r="CV189" s="403"/>
      <c r="CW189" s="403"/>
      <c r="CX189" s="403"/>
      <c r="CY189" s="404"/>
      <c r="CZ189" s="438"/>
      <c r="DA189" s="439"/>
      <c r="DB189" s="439"/>
      <c r="DC189" s="439"/>
      <c r="DD189" s="439"/>
      <c r="DE189" s="439"/>
      <c r="DF189" s="439"/>
      <c r="DG189" s="208"/>
      <c r="DH189" s="166">
        <v>222</v>
      </c>
    </row>
    <row r="190" spans="1:112" s="166" customFormat="1" x14ac:dyDescent="0.2">
      <c r="A190" s="372"/>
      <c r="B190" s="372"/>
      <c r="C190" s="372"/>
      <c r="D190" s="372"/>
      <c r="E190" s="372"/>
      <c r="F190" s="372"/>
      <c r="G190" s="372"/>
      <c r="H190" s="372"/>
      <c r="I190" s="372"/>
      <c r="J190" s="372"/>
      <c r="K190" s="372"/>
      <c r="L190" s="372"/>
      <c r="M190" s="372"/>
      <c r="N190" s="372"/>
      <c r="O190" s="372"/>
      <c r="P190" s="372"/>
      <c r="Q190" s="372"/>
      <c r="R190" s="372"/>
      <c r="S190" s="372"/>
      <c r="T190" s="372"/>
      <c r="U190" s="372"/>
      <c r="V190" s="372"/>
      <c r="W190" s="372"/>
      <c r="X190" s="372"/>
      <c r="Y190" s="372"/>
      <c r="Z190" s="372"/>
      <c r="AA190" s="372"/>
      <c r="AB190" s="372"/>
      <c r="AC190" s="372"/>
      <c r="AD190" s="372"/>
      <c r="AE190" s="372"/>
      <c r="AF190" s="372"/>
      <c r="AG190" s="372"/>
      <c r="AH190" s="372"/>
      <c r="AI190" s="372"/>
      <c r="AJ190" s="372"/>
      <c r="AK190" s="372"/>
      <c r="AL190" s="372"/>
      <c r="AM190" s="372"/>
      <c r="AN190" s="372"/>
      <c r="AO190" s="372"/>
      <c r="AP190" s="372"/>
      <c r="AQ190" s="372"/>
      <c r="AR190" s="372"/>
      <c r="AS190" s="372"/>
      <c r="AT190" s="372"/>
      <c r="AU190" s="372"/>
      <c r="AV190" s="372"/>
      <c r="AW190" s="373"/>
      <c r="AX190" s="408"/>
      <c r="AY190" s="409"/>
      <c r="AZ190" s="409"/>
      <c r="BA190" s="409"/>
      <c r="BB190" s="410"/>
      <c r="BC190" s="415"/>
      <c r="BD190" s="409"/>
      <c r="BE190" s="409"/>
      <c r="BF190" s="409"/>
      <c r="BG190" s="409"/>
      <c r="BH190" s="409"/>
      <c r="BI190" s="410"/>
      <c r="BJ190" s="399" t="s">
        <v>463</v>
      </c>
      <c r="BK190" s="400"/>
      <c r="BL190" s="400"/>
      <c r="BM190" s="400"/>
      <c r="BN190" s="400"/>
      <c r="BO190" s="400"/>
      <c r="BP190" s="400"/>
      <c r="BQ190" s="400"/>
      <c r="BR190" s="400"/>
      <c r="BS190" s="401"/>
      <c r="BT190" s="399" t="s">
        <v>341</v>
      </c>
      <c r="BU190" s="400"/>
      <c r="BV190" s="400"/>
      <c r="BW190" s="401"/>
      <c r="BX190" s="399" t="s">
        <v>446</v>
      </c>
      <c r="BY190" s="400"/>
      <c r="BZ190" s="400"/>
      <c r="CA190" s="401"/>
      <c r="CB190" s="402">
        <f>'244, 247'!T35</f>
        <v>0</v>
      </c>
      <c r="CC190" s="403"/>
      <c r="CD190" s="403"/>
      <c r="CE190" s="403"/>
      <c r="CF190" s="403"/>
      <c r="CG190" s="403"/>
      <c r="CH190" s="403"/>
      <c r="CI190" s="404"/>
      <c r="CJ190" s="402">
        <f>'244, 247'!T36</f>
        <v>0</v>
      </c>
      <c r="CK190" s="403"/>
      <c r="CL190" s="403"/>
      <c r="CM190" s="403"/>
      <c r="CN190" s="403"/>
      <c r="CO190" s="403"/>
      <c r="CP190" s="403"/>
      <c r="CQ190" s="404"/>
      <c r="CR190" s="402">
        <f>'244, 247'!T37</f>
        <v>0</v>
      </c>
      <c r="CS190" s="403"/>
      <c r="CT190" s="403"/>
      <c r="CU190" s="403"/>
      <c r="CV190" s="403"/>
      <c r="CW190" s="403"/>
      <c r="CX190" s="403"/>
      <c r="CY190" s="404"/>
      <c r="CZ190" s="438"/>
      <c r="DA190" s="439"/>
      <c r="DB190" s="439"/>
      <c r="DC190" s="439"/>
      <c r="DD190" s="439"/>
      <c r="DE190" s="439"/>
      <c r="DF190" s="439"/>
      <c r="DG190" s="208"/>
    </row>
    <row r="191" spans="1:112" s="166" customFormat="1" x14ac:dyDescent="0.2">
      <c r="A191" s="372"/>
      <c r="B191" s="372"/>
      <c r="C191" s="372"/>
      <c r="D191" s="372"/>
      <c r="E191" s="372"/>
      <c r="F191" s="372"/>
      <c r="G191" s="372"/>
      <c r="H191" s="372"/>
      <c r="I191" s="372"/>
      <c r="J191" s="372"/>
      <c r="K191" s="372"/>
      <c r="L191" s="372"/>
      <c r="M191" s="372"/>
      <c r="N191" s="372"/>
      <c r="O191" s="372"/>
      <c r="P191" s="372"/>
      <c r="Q191" s="372"/>
      <c r="R191" s="372"/>
      <c r="S191" s="372"/>
      <c r="T191" s="372"/>
      <c r="U191" s="372"/>
      <c r="V191" s="372"/>
      <c r="W191" s="372"/>
      <c r="X191" s="372"/>
      <c r="Y191" s="372"/>
      <c r="Z191" s="372"/>
      <c r="AA191" s="372"/>
      <c r="AB191" s="372"/>
      <c r="AC191" s="372"/>
      <c r="AD191" s="372"/>
      <c r="AE191" s="372"/>
      <c r="AF191" s="372"/>
      <c r="AG191" s="372"/>
      <c r="AH191" s="372"/>
      <c r="AI191" s="372"/>
      <c r="AJ191" s="372"/>
      <c r="AK191" s="372"/>
      <c r="AL191" s="372"/>
      <c r="AM191" s="372"/>
      <c r="AN191" s="372"/>
      <c r="AO191" s="372"/>
      <c r="AP191" s="372"/>
      <c r="AQ191" s="372"/>
      <c r="AR191" s="372"/>
      <c r="AS191" s="372"/>
      <c r="AT191" s="372"/>
      <c r="AU191" s="372"/>
      <c r="AV191" s="372"/>
      <c r="AW191" s="373"/>
      <c r="AX191" s="408"/>
      <c r="AY191" s="409"/>
      <c r="AZ191" s="409"/>
      <c r="BA191" s="409"/>
      <c r="BB191" s="410"/>
      <c r="BC191" s="415"/>
      <c r="BD191" s="409"/>
      <c r="BE191" s="409"/>
      <c r="BF191" s="409"/>
      <c r="BG191" s="409"/>
      <c r="BH191" s="409"/>
      <c r="BI191" s="410"/>
      <c r="BJ191" s="399" t="s">
        <v>463</v>
      </c>
      <c r="BK191" s="400"/>
      <c r="BL191" s="400"/>
      <c r="BM191" s="400"/>
      <c r="BN191" s="400"/>
      <c r="BO191" s="400"/>
      <c r="BP191" s="400"/>
      <c r="BQ191" s="400"/>
      <c r="BR191" s="400"/>
      <c r="BS191" s="401"/>
      <c r="BT191" s="399" t="s">
        <v>341</v>
      </c>
      <c r="BU191" s="400"/>
      <c r="BV191" s="400"/>
      <c r="BW191" s="401"/>
      <c r="BX191" s="399" t="s">
        <v>448</v>
      </c>
      <c r="BY191" s="400"/>
      <c r="BZ191" s="400"/>
      <c r="CA191" s="401"/>
      <c r="CB191" s="402"/>
      <c r="CC191" s="403"/>
      <c r="CD191" s="403"/>
      <c r="CE191" s="403"/>
      <c r="CF191" s="403"/>
      <c r="CG191" s="403"/>
      <c r="CH191" s="403"/>
      <c r="CI191" s="404"/>
      <c r="CJ191" s="402"/>
      <c r="CK191" s="403"/>
      <c r="CL191" s="403"/>
      <c r="CM191" s="403"/>
      <c r="CN191" s="403"/>
      <c r="CO191" s="403"/>
      <c r="CP191" s="403"/>
      <c r="CQ191" s="404"/>
      <c r="CR191" s="402"/>
      <c r="CS191" s="403"/>
      <c r="CT191" s="403"/>
      <c r="CU191" s="403"/>
      <c r="CV191" s="403"/>
      <c r="CW191" s="403"/>
      <c r="CX191" s="403"/>
      <c r="CY191" s="404"/>
      <c r="CZ191" s="438"/>
      <c r="DA191" s="439"/>
      <c r="DB191" s="439"/>
      <c r="DC191" s="439"/>
      <c r="DD191" s="439"/>
      <c r="DE191" s="439"/>
      <c r="DF191" s="439"/>
      <c r="DG191" s="208"/>
    </row>
    <row r="192" spans="1:112" s="166" customFormat="1" x14ac:dyDescent="0.2">
      <c r="A192" s="370"/>
      <c r="B192" s="370"/>
      <c r="C192" s="370"/>
      <c r="D192" s="370"/>
      <c r="E192" s="370"/>
      <c r="F192" s="370"/>
      <c r="G192" s="370"/>
      <c r="H192" s="370"/>
      <c r="I192" s="370"/>
      <c r="J192" s="370"/>
      <c r="K192" s="370"/>
      <c r="L192" s="370"/>
      <c r="M192" s="370"/>
      <c r="N192" s="370"/>
      <c r="O192" s="370"/>
      <c r="P192" s="370"/>
      <c r="Q192" s="370"/>
      <c r="R192" s="370"/>
      <c r="S192" s="370"/>
      <c r="T192" s="370"/>
      <c r="U192" s="370"/>
      <c r="V192" s="370"/>
      <c r="W192" s="370"/>
      <c r="X192" s="370"/>
      <c r="Y192" s="370"/>
      <c r="Z192" s="370"/>
      <c r="AA192" s="370"/>
      <c r="AB192" s="370"/>
      <c r="AC192" s="370"/>
      <c r="AD192" s="370"/>
      <c r="AE192" s="370"/>
      <c r="AF192" s="370"/>
      <c r="AG192" s="370"/>
      <c r="AH192" s="370"/>
      <c r="AI192" s="370"/>
      <c r="AJ192" s="370"/>
      <c r="AK192" s="370"/>
      <c r="AL192" s="370"/>
      <c r="AM192" s="370"/>
      <c r="AN192" s="370"/>
      <c r="AO192" s="370"/>
      <c r="AP192" s="370"/>
      <c r="AQ192" s="370"/>
      <c r="AR192" s="370"/>
      <c r="AS192" s="370"/>
      <c r="AT192" s="370"/>
      <c r="AU192" s="370"/>
      <c r="AV192" s="370"/>
      <c r="AW192" s="371"/>
      <c r="AX192" s="411"/>
      <c r="AY192" s="412"/>
      <c r="AZ192" s="412"/>
      <c r="BA192" s="412"/>
      <c r="BB192" s="413"/>
      <c r="BC192" s="416"/>
      <c r="BD192" s="412"/>
      <c r="BE192" s="412"/>
      <c r="BF192" s="412"/>
      <c r="BG192" s="412"/>
      <c r="BH192" s="412"/>
      <c r="BI192" s="413"/>
      <c r="BJ192" s="399" t="s">
        <v>463</v>
      </c>
      <c r="BK192" s="400"/>
      <c r="BL192" s="400"/>
      <c r="BM192" s="400"/>
      <c r="BN192" s="400"/>
      <c r="BO192" s="400"/>
      <c r="BP192" s="400"/>
      <c r="BQ192" s="400"/>
      <c r="BR192" s="400"/>
      <c r="BS192" s="401"/>
      <c r="BT192" s="399" t="s">
        <v>341</v>
      </c>
      <c r="BU192" s="400"/>
      <c r="BV192" s="400"/>
      <c r="BW192" s="401"/>
      <c r="BX192" s="399" t="s">
        <v>448</v>
      </c>
      <c r="BY192" s="400"/>
      <c r="BZ192" s="400"/>
      <c r="CA192" s="401"/>
      <c r="CB192" s="402"/>
      <c r="CC192" s="403"/>
      <c r="CD192" s="403"/>
      <c r="CE192" s="403"/>
      <c r="CF192" s="403"/>
      <c r="CG192" s="403"/>
      <c r="CH192" s="403"/>
      <c r="CI192" s="404"/>
      <c r="CJ192" s="402"/>
      <c r="CK192" s="403"/>
      <c r="CL192" s="403"/>
      <c r="CM192" s="403"/>
      <c r="CN192" s="403"/>
      <c r="CO192" s="403"/>
      <c r="CP192" s="403"/>
      <c r="CQ192" s="404"/>
      <c r="CR192" s="402"/>
      <c r="CS192" s="403"/>
      <c r="CT192" s="403"/>
      <c r="CU192" s="403"/>
      <c r="CV192" s="403"/>
      <c r="CW192" s="403"/>
      <c r="CX192" s="403"/>
      <c r="CY192" s="404"/>
      <c r="CZ192" s="438"/>
      <c r="DA192" s="439"/>
      <c r="DB192" s="439"/>
      <c r="DC192" s="439"/>
      <c r="DD192" s="439"/>
      <c r="DE192" s="439"/>
      <c r="DF192" s="439"/>
      <c r="DG192" s="208"/>
    </row>
    <row r="193" spans="1:112" s="166" customFormat="1" x14ac:dyDescent="0.2">
      <c r="A193" s="368" t="s">
        <v>342</v>
      </c>
      <c r="B193" s="368"/>
      <c r="C193" s="368"/>
      <c r="D193" s="368"/>
      <c r="E193" s="368"/>
      <c r="F193" s="368"/>
      <c r="G193" s="368"/>
      <c r="H193" s="368"/>
      <c r="I193" s="368"/>
      <c r="J193" s="368"/>
      <c r="K193" s="368"/>
      <c r="L193" s="368"/>
      <c r="M193" s="368"/>
      <c r="N193" s="368"/>
      <c r="O193" s="368"/>
      <c r="P193" s="368"/>
      <c r="Q193" s="368"/>
      <c r="R193" s="368"/>
      <c r="S193" s="368"/>
      <c r="T193" s="368"/>
      <c r="U193" s="368"/>
      <c r="V193" s="368"/>
      <c r="W193" s="368"/>
      <c r="X193" s="368"/>
      <c r="Y193" s="368"/>
      <c r="Z193" s="368"/>
      <c r="AA193" s="368"/>
      <c r="AB193" s="368"/>
      <c r="AC193" s="368"/>
      <c r="AD193" s="368"/>
      <c r="AE193" s="368"/>
      <c r="AF193" s="368"/>
      <c r="AG193" s="368"/>
      <c r="AH193" s="368"/>
      <c r="AI193" s="368"/>
      <c r="AJ193" s="368"/>
      <c r="AK193" s="368"/>
      <c r="AL193" s="368"/>
      <c r="AM193" s="368"/>
      <c r="AN193" s="368"/>
      <c r="AO193" s="368"/>
      <c r="AP193" s="368"/>
      <c r="AQ193" s="368"/>
      <c r="AR193" s="368"/>
      <c r="AS193" s="368"/>
      <c r="AT193" s="368"/>
      <c r="AU193" s="368"/>
      <c r="AV193" s="368"/>
      <c r="AW193" s="369"/>
      <c r="AX193" s="405" t="s">
        <v>343</v>
      </c>
      <c r="AY193" s="406"/>
      <c r="AZ193" s="406"/>
      <c r="BA193" s="406"/>
      <c r="BB193" s="407"/>
      <c r="BC193" s="414" t="s">
        <v>153</v>
      </c>
      <c r="BD193" s="406"/>
      <c r="BE193" s="406"/>
      <c r="BF193" s="406"/>
      <c r="BG193" s="406"/>
      <c r="BH193" s="406"/>
      <c r="BI193" s="407"/>
      <c r="BJ193" s="399" t="s">
        <v>463</v>
      </c>
      <c r="BK193" s="400"/>
      <c r="BL193" s="400"/>
      <c r="BM193" s="400"/>
      <c r="BN193" s="400"/>
      <c r="BO193" s="400"/>
      <c r="BP193" s="400"/>
      <c r="BQ193" s="400"/>
      <c r="BR193" s="400"/>
      <c r="BS193" s="401"/>
      <c r="BT193" s="461" t="s">
        <v>344</v>
      </c>
      <c r="BU193" s="462"/>
      <c r="BV193" s="462"/>
      <c r="BW193" s="463"/>
      <c r="BX193" s="461"/>
      <c r="BY193" s="462"/>
      <c r="BZ193" s="462"/>
      <c r="CA193" s="463"/>
      <c r="CB193" s="458">
        <f>CB194</f>
        <v>491920.19</v>
      </c>
      <c r="CC193" s="459"/>
      <c r="CD193" s="459"/>
      <c r="CE193" s="459"/>
      <c r="CF193" s="459"/>
      <c r="CG193" s="459"/>
      <c r="CH193" s="459"/>
      <c r="CI193" s="460"/>
      <c r="CJ193" s="458">
        <f t="shared" ref="CJ193" si="70">CJ194</f>
        <v>358784</v>
      </c>
      <c r="CK193" s="459"/>
      <c r="CL193" s="459"/>
      <c r="CM193" s="459"/>
      <c r="CN193" s="459"/>
      <c r="CO193" s="459"/>
      <c r="CP193" s="459"/>
      <c r="CQ193" s="460"/>
      <c r="CR193" s="458">
        <f t="shared" ref="CR193" si="71">CR194</f>
        <v>333000</v>
      </c>
      <c r="CS193" s="459"/>
      <c r="CT193" s="459"/>
      <c r="CU193" s="459"/>
      <c r="CV193" s="459"/>
      <c r="CW193" s="459"/>
      <c r="CX193" s="459"/>
      <c r="CY193" s="460"/>
      <c r="CZ193" s="438"/>
      <c r="DA193" s="439"/>
      <c r="DB193" s="439"/>
      <c r="DC193" s="439"/>
      <c r="DD193" s="439"/>
      <c r="DE193" s="439"/>
      <c r="DF193" s="439"/>
      <c r="DG193" s="208"/>
    </row>
    <row r="194" spans="1:112" s="166" customFormat="1" x14ac:dyDescent="0.2">
      <c r="A194" s="370"/>
      <c r="B194" s="370"/>
      <c r="C194" s="370"/>
      <c r="D194" s="370"/>
      <c r="E194" s="370"/>
      <c r="F194" s="370"/>
      <c r="G194" s="370"/>
      <c r="H194" s="370"/>
      <c r="I194" s="370"/>
      <c r="J194" s="370"/>
      <c r="K194" s="370"/>
      <c r="L194" s="370"/>
      <c r="M194" s="370"/>
      <c r="N194" s="370"/>
      <c r="O194" s="370"/>
      <c r="P194" s="370"/>
      <c r="Q194" s="370"/>
      <c r="R194" s="370"/>
      <c r="S194" s="370"/>
      <c r="T194" s="370"/>
      <c r="U194" s="370"/>
      <c r="V194" s="370"/>
      <c r="W194" s="370"/>
      <c r="X194" s="370"/>
      <c r="Y194" s="370"/>
      <c r="Z194" s="370"/>
      <c r="AA194" s="370"/>
      <c r="AB194" s="370"/>
      <c r="AC194" s="370"/>
      <c r="AD194" s="370"/>
      <c r="AE194" s="370"/>
      <c r="AF194" s="370"/>
      <c r="AG194" s="370"/>
      <c r="AH194" s="370"/>
      <c r="AI194" s="370"/>
      <c r="AJ194" s="370"/>
      <c r="AK194" s="370"/>
      <c r="AL194" s="370"/>
      <c r="AM194" s="370"/>
      <c r="AN194" s="370"/>
      <c r="AO194" s="370"/>
      <c r="AP194" s="370"/>
      <c r="AQ194" s="370"/>
      <c r="AR194" s="370"/>
      <c r="AS194" s="370"/>
      <c r="AT194" s="370"/>
      <c r="AU194" s="370"/>
      <c r="AV194" s="370"/>
      <c r="AW194" s="371"/>
      <c r="AX194" s="411" t="s">
        <v>343</v>
      </c>
      <c r="AY194" s="412"/>
      <c r="AZ194" s="412"/>
      <c r="BA194" s="412"/>
      <c r="BB194" s="413"/>
      <c r="BC194" s="416" t="s">
        <v>153</v>
      </c>
      <c r="BD194" s="412"/>
      <c r="BE194" s="412"/>
      <c r="BF194" s="412"/>
      <c r="BG194" s="412"/>
      <c r="BH194" s="412"/>
      <c r="BI194" s="413"/>
      <c r="BJ194" s="399" t="s">
        <v>1053</v>
      </c>
      <c r="BK194" s="400"/>
      <c r="BL194" s="400"/>
      <c r="BM194" s="400"/>
      <c r="BN194" s="400"/>
      <c r="BO194" s="400"/>
      <c r="BP194" s="400"/>
      <c r="BQ194" s="400"/>
      <c r="BR194" s="400"/>
      <c r="BS194" s="401"/>
      <c r="BT194" s="399" t="s">
        <v>344</v>
      </c>
      <c r="BU194" s="400"/>
      <c r="BV194" s="400"/>
      <c r="BW194" s="401"/>
      <c r="BX194" s="399" t="s">
        <v>448</v>
      </c>
      <c r="BY194" s="400"/>
      <c r="BZ194" s="400"/>
      <c r="CA194" s="401"/>
      <c r="CB194" s="402">
        <f>'244, 247'!T61+'244, 247'!T66</f>
        <v>491920.19</v>
      </c>
      <c r="CC194" s="403"/>
      <c r="CD194" s="403"/>
      <c r="CE194" s="403"/>
      <c r="CF194" s="403"/>
      <c r="CG194" s="403"/>
      <c r="CH194" s="403"/>
      <c r="CI194" s="404"/>
      <c r="CJ194" s="402">
        <v>358784</v>
      </c>
      <c r="CK194" s="403"/>
      <c r="CL194" s="403"/>
      <c r="CM194" s="403"/>
      <c r="CN194" s="403"/>
      <c r="CO194" s="403"/>
      <c r="CP194" s="403"/>
      <c r="CQ194" s="404"/>
      <c r="CR194" s="402">
        <v>333000</v>
      </c>
      <c r="CS194" s="403"/>
      <c r="CT194" s="403"/>
      <c r="CU194" s="403"/>
      <c r="CV194" s="403"/>
      <c r="CW194" s="403"/>
      <c r="CX194" s="403"/>
      <c r="CY194" s="404"/>
      <c r="CZ194" s="438"/>
      <c r="DA194" s="439"/>
      <c r="DB194" s="439"/>
      <c r="DC194" s="439"/>
      <c r="DD194" s="439"/>
      <c r="DE194" s="439"/>
      <c r="DF194" s="439"/>
      <c r="DG194" s="208"/>
      <c r="DH194" s="166" t="s">
        <v>1021</v>
      </c>
    </row>
    <row r="195" spans="1:112" s="166" customFormat="1" x14ac:dyDescent="0.2">
      <c r="A195" s="368" t="s">
        <v>345</v>
      </c>
      <c r="B195" s="368"/>
      <c r="C195" s="368"/>
      <c r="D195" s="368"/>
      <c r="E195" s="368"/>
      <c r="F195" s="368"/>
      <c r="G195" s="368"/>
      <c r="H195" s="368"/>
      <c r="I195" s="368"/>
      <c r="J195" s="368"/>
      <c r="K195" s="368"/>
      <c r="L195" s="368"/>
      <c r="M195" s="368"/>
      <c r="N195" s="368"/>
      <c r="O195" s="368"/>
      <c r="P195" s="368"/>
      <c r="Q195" s="368"/>
      <c r="R195" s="368"/>
      <c r="S195" s="368"/>
      <c r="T195" s="368"/>
      <c r="U195" s="368"/>
      <c r="V195" s="368"/>
      <c r="W195" s="368"/>
      <c r="X195" s="368"/>
      <c r="Y195" s="368"/>
      <c r="Z195" s="368"/>
      <c r="AA195" s="368"/>
      <c r="AB195" s="368"/>
      <c r="AC195" s="368"/>
      <c r="AD195" s="368"/>
      <c r="AE195" s="368"/>
      <c r="AF195" s="368"/>
      <c r="AG195" s="368"/>
      <c r="AH195" s="368"/>
      <c r="AI195" s="368"/>
      <c r="AJ195" s="368"/>
      <c r="AK195" s="368"/>
      <c r="AL195" s="368"/>
      <c r="AM195" s="368"/>
      <c r="AN195" s="368"/>
      <c r="AO195" s="368"/>
      <c r="AP195" s="368"/>
      <c r="AQ195" s="368"/>
      <c r="AR195" s="368"/>
      <c r="AS195" s="368"/>
      <c r="AT195" s="368"/>
      <c r="AU195" s="368"/>
      <c r="AV195" s="368"/>
      <c r="AW195" s="368"/>
      <c r="AX195" s="405" t="s">
        <v>347</v>
      </c>
      <c r="AY195" s="406"/>
      <c r="AZ195" s="406"/>
      <c r="BA195" s="406"/>
      <c r="BB195" s="407"/>
      <c r="BC195" s="414" t="s">
        <v>153</v>
      </c>
      <c r="BD195" s="406"/>
      <c r="BE195" s="406"/>
      <c r="BF195" s="406"/>
      <c r="BG195" s="406"/>
      <c r="BH195" s="406"/>
      <c r="BI195" s="407"/>
      <c r="BJ195" s="430" t="s">
        <v>463</v>
      </c>
      <c r="BK195" s="431"/>
      <c r="BL195" s="431"/>
      <c r="BM195" s="431"/>
      <c r="BN195" s="431"/>
      <c r="BO195" s="431"/>
      <c r="BP195" s="431"/>
      <c r="BQ195" s="431"/>
      <c r="BR195" s="431"/>
      <c r="BS195" s="432"/>
      <c r="BT195" s="430" t="s">
        <v>348</v>
      </c>
      <c r="BU195" s="431"/>
      <c r="BV195" s="431"/>
      <c r="BW195" s="432"/>
      <c r="BX195" s="430" t="s">
        <v>446</v>
      </c>
      <c r="BY195" s="431"/>
      <c r="BZ195" s="431"/>
      <c r="CA195" s="432"/>
      <c r="CB195" s="389">
        <f>'244, 247'!T77</f>
        <v>0</v>
      </c>
      <c r="CC195" s="390"/>
      <c r="CD195" s="390"/>
      <c r="CE195" s="390"/>
      <c r="CF195" s="390"/>
      <c r="CG195" s="390"/>
      <c r="CH195" s="390"/>
      <c r="CI195" s="391"/>
      <c r="CJ195" s="389">
        <v>0</v>
      </c>
      <c r="CK195" s="390"/>
      <c r="CL195" s="390"/>
      <c r="CM195" s="390"/>
      <c r="CN195" s="390"/>
      <c r="CO195" s="390"/>
      <c r="CP195" s="390"/>
      <c r="CQ195" s="391"/>
      <c r="CR195" s="389">
        <v>0</v>
      </c>
      <c r="CS195" s="390"/>
      <c r="CT195" s="390"/>
      <c r="CU195" s="390"/>
      <c r="CV195" s="390"/>
      <c r="CW195" s="390"/>
      <c r="CX195" s="390"/>
      <c r="CY195" s="391"/>
      <c r="CZ195" s="452"/>
      <c r="DA195" s="453"/>
      <c r="DB195" s="453"/>
      <c r="DC195" s="453"/>
      <c r="DD195" s="453"/>
      <c r="DE195" s="453"/>
      <c r="DF195" s="453"/>
      <c r="DG195" s="454"/>
    </row>
    <row r="196" spans="1:112" s="166" customFormat="1" x14ac:dyDescent="0.2">
      <c r="A196" s="372" t="s">
        <v>346</v>
      </c>
      <c r="B196" s="372"/>
      <c r="C196" s="372"/>
      <c r="D196" s="372"/>
      <c r="E196" s="372"/>
      <c r="F196" s="372"/>
      <c r="G196" s="372"/>
      <c r="H196" s="372"/>
      <c r="I196" s="372"/>
      <c r="J196" s="372"/>
      <c r="K196" s="372"/>
      <c r="L196" s="372"/>
      <c r="M196" s="372"/>
      <c r="N196" s="372"/>
      <c r="O196" s="372"/>
      <c r="P196" s="372"/>
      <c r="Q196" s="372"/>
      <c r="R196" s="372"/>
      <c r="S196" s="372"/>
      <c r="T196" s="372"/>
      <c r="U196" s="372"/>
      <c r="V196" s="372"/>
      <c r="W196" s="372"/>
      <c r="X196" s="372"/>
      <c r="Y196" s="372"/>
      <c r="Z196" s="372"/>
      <c r="AA196" s="372"/>
      <c r="AB196" s="372"/>
      <c r="AC196" s="372"/>
      <c r="AD196" s="372"/>
      <c r="AE196" s="372"/>
      <c r="AF196" s="372"/>
      <c r="AG196" s="372"/>
      <c r="AH196" s="372"/>
      <c r="AI196" s="372"/>
      <c r="AJ196" s="372"/>
      <c r="AK196" s="372"/>
      <c r="AL196" s="372"/>
      <c r="AM196" s="372"/>
      <c r="AN196" s="372"/>
      <c r="AO196" s="372"/>
      <c r="AP196" s="372"/>
      <c r="AQ196" s="372"/>
      <c r="AR196" s="372"/>
      <c r="AS196" s="372"/>
      <c r="AT196" s="372"/>
      <c r="AU196" s="372"/>
      <c r="AV196" s="372"/>
      <c r="AW196" s="372"/>
      <c r="AX196" s="408"/>
      <c r="AY196" s="409"/>
      <c r="AZ196" s="409"/>
      <c r="BA196" s="409"/>
      <c r="BB196" s="410"/>
      <c r="BC196" s="415"/>
      <c r="BD196" s="409"/>
      <c r="BE196" s="409"/>
      <c r="BF196" s="409"/>
      <c r="BG196" s="409"/>
      <c r="BH196" s="409"/>
      <c r="BI196" s="410"/>
      <c r="BJ196" s="433"/>
      <c r="BK196" s="434"/>
      <c r="BL196" s="434"/>
      <c r="BM196" s="434"/>
      <c r="BN196" s="434"/>
      <c r="BO196" s="434"/>
      <c r="BP196" s="434"/>
      <c r="BQ196" s="434"/>
      <c r="BR196" s="434"/>
      <c r="BS196" s="435"/>
      <c r="BT196" s="433"/>
      <c r="BU196" s="434"/>
      <c r="BV196" s="434"/>
      <c r="BW196" s="435"/>
      <c r="BX196" s="433"/>
      <c r="BY196" s="434"/>
      <c r="BZ196" s="434"/>
      <c r="CA196" s="435"/>
      <c r="CB196" s="392"/>
      <c r="CC196" s="393"/>
      <c r="CD196" s="393"/>
      <c r="CE196" s="393"/>
      <c r="CF196" s="393"/>
      <c r="CG196" s="393"/>
      <c r="CH196" s="393"/>
      <c r="CI196" s="394"/>
      <c r="CJ196" s="392"/>
      <c r="CK196" s="393"/>
      <c r="CL196" s="393"/>
      <c r="CM196" s="393"/>
      <c r="CN196" s="393"/>
      <c r="CO196" s="393"/>
      <c r="CP196" s="393"/>
      <c r="CQ196" s="394"/>
      <c r="CR196" s="392"/>
      <c r="CS196" s="393"/>
      <c r="CT196" s="393"/>
      <c r="CU196" s="393"/>
      <c r="CV196" s="393"/>
      <c r="CW196" s="393"/>
      <c r="CX196" s="393"/>
      <c r="CY196" s="394"/>
      <c r="CZ196" s="455"/>
      <c r="DA196" s="456"/>
      <c r="DB196" s="456"/>
      <c r="DC196" s="456"/>
      <c r="DD196" s="456"/>
      <c r="DE196" s="456"/>
      <c r="DF196" s="456"/>
      <c r="DG196" s="457"/>
      <c r="DH196" s="166">
        <v>224</v>
      </c>
    </row>
    <row r="197" spans="1:112" s="166" customFormat="1" x14ac:dyDescent="0.2">
      <c r="A197" s="368" t="s">
        <v>349</v>
      </c>
      <c r="B197" s="368"/>
      <c r="C197" s="368"/>
      <c r="D197" s="368"/>
      <c r="E197" s="368"/>
      <c r="F197" s="368"/>
      <c r="G197" s="368"/>
      <c r="H197" s="368"/>
      <c r="I197" s="368"/>
      <c r="J197" s="368"/>
      <c r="K197" s="368"/>
      <c r="L197" s="368"/>
      <c r="M197" s="368"/>
      <c r="N197" s="368"/>
      <c r="O197" s="368"/>
      <c r="P197" s="368"/>
      <c r="Q197" s="368"/>
      <c r="R197" s="368"/>
      <c r="S197" s="368"/>
      <c r="T197" s="368"/>
      <c r="U197" s="368"/>
      <c r="V197" s="368"/>
      <c r="W197" s="368"/>
      <c r="X197" s="368"/>
      <c r="Y197" s="368"/>
      <c r="Z197" s="368"/>
      <c r="AA197" s="368"/>
      <c r="AB197" s="368"/>
      <c r="AC197" s="368"/>
      <c r="AD197" s="368"/>
      <c r="AE197" s="368"/>
      <c r="AF197" s="368"/>
      <c r="AG197" s="368"/>
      <c r="AH197" s="368"/>
      <c r="AI197" s="368"/>
      <c r="AJ197" s="368"/>
      <c r="AK197" s="368"/>
      <c r="AL197" s="368"/>
      <c r="AM197" s="368"/>
      <c r="AN197" s="368"/>
      <c r="AO197" s="368"/>
      <c r="AP197" s="368"/>
      <c r="AQ197" s="368"/>
      <c r="AR197" s="368"/>
      <c r="AS197" s="368"/>
      <c r="AT197" s="368"/>
      <c r="AU197" s="368"/>
      <c r="AV197" s="368"/>
      <c r="AW197" s="369"/>
      <c r="AX197" s="405" t="s">
        <v>350</v>
      </c>
      <c r="AY197" s="406"/>
      <c r="AZ197" s="406"/>
      <c r="BA197" s="406"/>
      <c r="BB197" s="407"/>
      <c r="BC197" s="414" t="s">
        <v>153</v>
      </c>
      <c r="BD197" s="406"/>
      <c r="BE197" s="406"/>
      <c r="BF197" s="406"/>
      <c r="BG197" s="406"/>
      <c r="BH197" s="406"/>
      <c r="BI197" s="407"/>
      <c r="BJ197" s="399" t="s">
        <v>463</v>
      </c>
      <c r="BK197" s="400"/>
      <c r="BL197" s="400"/>
      <c r="BM197" s="400"/>
      <c r="BN197" s="400"/>
      <c r="BO197" s="400"/>
      <c r="BP197" s="400"/>
      <c r="BQ197" s="400"/>
      <c r="BR197" s="400"/>
      <c r="BS197" s="401"/>
      <c r="BT197" s="461" t="s">
        <v>351</v>
      </c>
      <c r="BU197" s="462"/>
      <c r="BV197" s="462"/>
      <c r="BW197" s="463"/>
      <c r="BX197" s="461"/>
      <c r="BY197" s="462"/>
      <c r="BZ197" s="462"/>
      <c r="CA197" s="463"/>
      <c r="CB197" s="458">
        <f>CB199+CB198+CB200</f>
        <v>166534.98000000001</v>
      </c>
      <c r="CC197" s="459"/>
      <c r="CD197" s="459"/>
      <c r="CE197" s="459"/>
      <c r="CF197" s="459"/>
      <c r="CG197" s="459"/>
      <c r="CH197" s="459"/>
      <c r="CI197" s="460"/>
      <c r="CJ197" s="458">
        <f t="shared" ref="CJ197" si="72">CJ199+CJ198</f>
        <v>166534.98000000001</v>
      </c>
      <c r="CK197" s="459"/>
      <c r="CL197" s="459"/>
      <c r="CM197" s="459"/>
      <c r="CN197" s="459"/>
      <c r="CO197" s="459"/>
      <c r="CP197" s="459"/>
      <c r="CQ197" s="460"/>
      <c r="CR197" s="458">
        <f t="shared" ref="CR197" si="73">CR199+CR198</f>
        <v>180124.23436800003</v>
      </c>
      <c r="CS197" s="459"/>
      <c r="CT197" s="459"/>
      <c r="CU197" s="459"/>
      <c r="CV197" s="459"/>
      <c r="CW197" s="459"/>
      <c r="CX197" s="459"/>
      <c r="CY197" s="460"/>
      <c r="CZ197" s="438"/>
      <c r="DA197" s="439"/>
      <c r="DB197" s="439"/>
      <c r="DC197" s="439"/>
      <c r="DD197" s="439"/>
      <c r="DE197" s="439"/>
      <c r="DF197" s="439"/>
      <c r="DG197" s="208"/>
    </row>
    <row r="198" spans="1:112" s="166" customFormat="1" x14ac:dyDescent="0.2">
      <c r="A198" s="372"/>
      <c r="B198" s="372"/>
      <c r="C198" s="372"/>
      <c r="D198" s="372"/>
      <c r="E198" s="372"/>
      <c r="F198" s="372"/>
      <c r="G198" s="372"/>
      <c r="H198" s="372"/>
      <c r="I198" s="372"/>
      <c r="J198" s="372"/>
      <c r="K198" s="372"/>
      <c r="L198" s="372"/>
      <c r="M198" s="372"/>
      <c r="N198" s="372"/>
      <c r="O198" s="372"/>
      <c r="P198" s="372"/>
      <c r="Q198" s="372"/>
      <c r="R198" s="372"/>
      <c r="S198" s="372"/>
      <c r="T198" s="372"/>
      <c r="U198" s="372"/>
      <c r="V198" s="372"/>
      <c r="W198" s="372"/>
      <c r="X198" s="372"/>
      <c r="Y198" s="372"/>
      <c r="Z198" s="372"/>
      <c r="AA198" s="372"/>
      <c r="AB198" s="372"/>
      <c r="AC198" s="372"/>
      <c r="AD198" s="372"/>
      <c r="AE198" s="372"/>
      <c r="AF198" s="372"/>
      <c r="AG198" s="372"/>
      <c r="AH198" s="372"/>
      <c r="AI198" s="372"/>
      <c r="AJ198" s="372"/>
      <c r="AK198" s="372"/>
      <c r="AL198" s="372"/>
      <c r="AM198" s="372"/>
      <c r="AN198" s="372"/>
      <c r="AO198" s="372"/>
      <c r="AP198" s="372"/>
      <c r="AQ198" s="372"/>
      <c r="AR198" s="372"/>
      <c r="AS198" s="372"/>
      <c r="AT198" s="372"/>
      <c r="AU198" s="372"/>
      <c r="AV198" s="372"/>
      <c r="AW198" s="373"/>
      <c r="AX198" s="408"/>
      <c r="AY198" s="409"/>
      <c r="AZ198" s="409"/>
      <c r="BA198" s="409"/>
      <c r="BB198" s="410"/>
      <c r="BC198" s="415"/>
      <c r="BD198" s="409"/>
      <c r="BE198" s="409"/>
      <c r="BF198" s="409"/>
      <c r="BG198" s="409"/>
      <c r="BH198" s="409"/>
      <c r="BI198" s="410"/>
      <c r="BJ198" s="399" t="s">
        <v>463</v>
      </c>
      <c r="BK198" s="400"/>
      <c r="BL198" s="400"/>
      <c r="BM198" s="400"/>
      <c r="BN198" s="400"/>
      <c r="BO198" s="400"/>
      <c r="BP198" s="400"/>
      <c r="BQ198" s="400"/>
      <c r="BR198" s="400"/>
      <c r="BS198" s="401"/>
      <c r="BT198" s="399" t="s">
        <v>351</v>
      </c>
      <c r="BU198" s="400"/>
      <c r="BV198" s="400"/>
      <c r="BW198" s="401"/>
      <c r="BX198" s="399" t="s">
        <v>447</v>
      </c>
      <c r="BY198" s="400"/>
      <c r="BZ198" s="400"/>
      <c r="CA198" s="401"/>
      <c r="CB198" s="402">
        <f>'244, 247'!T106</f>
        <v>0</v>
      </c>
      <c r="CC198" s="403"/>
      <c r="CD198" s="403"/>
      <c r="CE198" s="403"/>
      <c r="CF198" s="403"/>
      <c r="CG198" s="403"/>
      <c r="CH198" s="403"/>
      <c r="CI198" s="404"/>
      <c r="CJ198" s="402">
        <f>'244, 247'!T107</f>
        <v>0</v>
      </c>
      <c r="CK198" s="403"/>
      <c r="CL198" s="403"/>
      <c r="CM198" s="403"/>
      <c r="CN198" s="403"/>
      <c r="CO198" s="403"/>
      <c r="CP198" s="403"/>
      <c r="CQ198" s="404"/>
      <c r="CR198" s="402">
        <f>'244, 247'!T108</f>
        <v>0</v>
      </c>
      <c r="CS198" s="403"/>
      <c r="CT198" s="403"/>
      <c r="CU198" s="403"/>
      <c r="CV198" s="403"/>
      <c r="CW198" s="403"/>
      <c r="CX198" s="403"/>
      <c r="CY198" s="404"/>
      <c r="CZ198" s="438"/>
      <c r="DA198" s="439"/>
      <c r="DB198" s="439"/>
      <c r="DC198" s="439"/>
      <c r="DD198" s="439"/>
      <c r="DE198" s="439"/>
      <c r="DF198" s="439"/>
      <c r="DG198" s="208"/>
    </row>
    <row r="199" spans="1:112" s="166" customFormat="1" x14ac:dyDescent="0.2">
      <c r="A199" s="372"/>
      <c r="B199" s="372"/>
      <c r="C199" s="372"/>
      <c r="D199" s="372"/>
      <c r="E199" s="372"/>
      <c r="F199" s="372"/>
      <c r="G199" s="372"/>
      <c r="H199" s="372"/>
      <c r="I199" s="372"/>
      <c r="J199" s="372"/>
      <c r="K199" s="372"/>
      <c r="L199" s="372"/>
      <c r="M199" s="372"/>
      <c r="N199" s="372"/>
      <c r="O199" s="372"/>
      <c r="P199" s="372"/>
      <c r="Q199" s="372"/>
      <c r="R199" s="372"/>
      <c r="S199" s="372"/>
      <c r="T199" s="372"/>
      <c r="U199" s="372"/>
      <c r="V199" s="372"/>
      <c r="W199" s="372"/>
      <c r="X199" s="372"/>
      <c r="Y199" s="372"/>
      <c r="Z199" s="372"/>
      <c r="AA199" s="372"/>
      <c r="AB199" s="372"/>
      <c r="AC199" s="372"/>
      <c r="AD199" s="372"/>
      <c r="AE199" s="372"/>
      <c r="AF199" s="372"/>
      <c r="AG199" s="372"/>
      <c r="AH199" s="372"/>
      <c r="AI199" s="372"/>
      <c r="AJ199" s="372"/>
      <c r="AK199" s="372"/>
      <c r="AL199" s="372"/>
      <c r="AM199" s="372"/>
      <c r="AN199" s="372"/>
      <c r="AO199" s="372"/>
      <c r="AP199" s="372"/>
      <c r="AQ199" s="372"/>
      <c r="AR199" s="372"/>
      <c r="AS199" s="372"/>
      <c r="AT199" s="372"/>
      <c r="AU199" s="372"/>
      <c r="AV199" s="372"/>
      <c r="AW199" s="373"/>
      <c r="AX199" s="408"/>
      <c r="AY199" s="409"/>
      <c r="AZ199" s="409"/>
      <c r="BA199" s="409"/>
      <c r="BB199" s="410"/>
      <c r="BC199" s="415"/>
      <c r="BD199" s="409"/>
      <c r="BE199" s="409"/>
      <c r="BF199" s="409"/>
      <c r="BG199" s="409"/>
      <c r="BH199" s="409"/>
      <c r="BI199" s="410"/>
      <c r="BJ199" s="399" t="s">
        <v>463</v>
      </c>
      <c r="BK199" s="400"/>
      <c r="BL199" s="400"/>
      <c r="BM199" s="400"/>
      <c r="BN199" s="400"/>
      <c r="BO199" s="400"/>
      <c r="BP199" s="400"/>
      <c r="BQ199" s="400"/>
      <c r="BR199" s="400"/>
      <c r="BS199" s="401"/>
      <c r="BT199" s="399" t="s">
        <v>351</v>
      </c>
      <c r="BU199" s="400"/>
      <c r="BV199" s="400"/>
      <c r="BW199" s="401"/>
      <c r="BX199" s="399" t="s">
        <v>446</v>
      </c>
      <c r="BY199" s="400"/>
      <c r="BZ199" s="400"/>
      <c r="CA199" s="401"/>
      <c r="CB199" s="402">
        <f>'244, 247'!T95</f>
        <v>166534.98000000001</v>
      </c>
      <c r="CC199" s="403"/>
      <c r="CD199" s="403"/>
      <c r="CE199" s="403"/>
      <c r="CF199" s="403"/>
      <c r="CG199" s="403"/>
      <c r="CH199" s="403"/>
      <c r="CI199" s="404"/>
      <c r="CJ199" s="402">
        <f>'244, 247'!T96</f>
        <v>166534.98000000001</v>
      </c>
      <c r="CK199" s="403"/>
      <c r="CL199" s="403"/>
      <c r="CM199" s="403"/>
      <c r="CN199" s="403"/>
      <c r="CO199" s="403"/>
      <c r="CP199" s="403"/>
      <c r="CQ199" s="404"/>
      <c r="CR199" s="402">
        <f>'244, 247'!T97</f>
        <v>180124.23436800003</v>
      </c>
      <c r="CS199" s="403"/>
      <c r="CT199" s="403"/>
      <c r="CU199" s="403"/>
      <c r="CV199" s="403"/>
      <c r="CW199" s="403"/>
      <c r="CX199" s="403"/>
      <c r="CY199" s="404"/>
      <c r="CZ199" s="438"/>
      <c r="DA199" s="439"/>
      <c r="DB199" s="439"/>
      <c r="DC199" s="439"/>
      <c r="DD199" s="439"/>
      <c r="DE199" s="439"/>
      <c r="DF199" s="439"/>
      <c r="DG199" s="208"/>
      <c r="DH199" s="166" t="s">
        <v>990</v>
      </c>
    </row>
    <row r="200" spans="1:112" s="166" customFormat="1" x14ac:dyDescent="0.2">
      <c r="A200" s="370"/>
      <c r="B200" s="370"/>
      <c r="C200" s="370"/>
      <c r="D200" s="370"/>
      <c r="E200" s="370"/>
      <c r="F200" s="370"/>
      <c r="G200" s="370"/>
      <c r="H200" s="370"/>
      <c r="I200" s="370"/>
      <c r="J200" s="370"/>
      <c r="K200" s="370"/>
      <c r="L200" s="370"/>
      <c r="M200" s="370"/>
      <c r="N200" s="370"/>
      <c r="O200" s="370"/>
      <c r="P200" s="370"/>
      <c r="Q200" s="370"/>
      <c r="R200" s="370"/>
      <c r="S200" s="370"/>
      <c r="T200" s="370"/>
      <c r="U200" s="370"/>
      <c r="V200" s="370"/>
      <c r="W200" s="370"/>
      <c r="X200" s="370"/>
      <c r="Y200" s="370"/>
      <c r="Z200" s="370"/>
      <c r="AA200" s="370"/>
      <c r="AB200" s="370"/>
      <c r="AC200" s="370"/>
      <c r="AD200" s="370"/>
      <c r="AE200" s="370"/>
      <c r="AF200" s="370"/>
      <c r="AG200" s="370"/>
      <c r="AH200" s="370"/>
      <c r="AI200" s="370"/>
      <c r="AJ200" s="370"/>
      <c r="AK200" s="370"/>
      <c r="AL200" s="370"/>
      <c r="AM200" s="370"/>
      <c r="AN200" s="370"/>
      <c r="AO200" s="370"/>
      <c r="AP200" s="370"/>
      <c r="AQ200" s="370"/>
      <c r="AR200" s="370"/>
      <c r="AS200" s="370"/>
      <c r="AT200" s="370"/>
      <c r="AU200" s="370"/>
      <c r="AV200" s="370"/>
      <c r="AW200" s="371"/>
      <c r="AX200" s="411"/>
      <c r="AY200" s="412"/>
      <c r="AZ200" s="412"/>
      <c r="BA200" s="412"/>
      <c r="BB200" s="413"/>
      <c r="BC200" s="416"/>
      <c r="BD200" s="412"/>
      <c r="BE200" s="412"/>
      <c r="BF200" s="412"/>
      <c r="BG200" s="412"/>
      <c r="BH200" s="412"/>
      <c r="BI200" s="413"/>
      <c r="BJ200" s="399" t="s">
        <v>502</v>
      </c>
      <c r="BK200" s="400"/>
      <c r="BL200" s="400"/>
      <c r="BM200" s="400"/>
      <c r="BN200" s="400"/>
      <c r="BO200" s="400"/>
      <c r="BP200" s="400"/>
      <c r="BQ200" s="400"/>
      <c r="BR200" s="400"/>
      <c r="BS200" s="401"/>
      <c r="BT200" s="399" t="s">
        <v>351</v>
      </c>
      <c r="BU200" s="400"/>
      <c r="BV200" s="400"/>
      <c r="BW200" s="401"/>
      <c r="BX200" s="399" t="s">
        <v>448</v>
      </c>
      <c r="BY200" s="400"/>
      <c r="BZ200" s="400"/>
      <c r="CA200" s="401"/>
      <c r="CB200" s="402"/>
      <c r="CC200" s="403"/>
      <c r="CD200" s="403"/>
      <c r="CE200" s="403"/>
      <c r="CF200" s="403"/>
      <c r="CG200" s="403"/>
      <c r="CH200" s="403"/>
      <c r="CI200" s="404"/>
      <c r="CJ200" s="402"/>
      <c r="CK200" s="403"/>
      <c r="CL200" s="403"/>
      <c r="CM200" s="403"/>
      <c r="CN200" s="403"/>
      <c r="CO200" s="403"/>
      <c r="CP200" s="403"/>
      <c r="CQ200" s="404"/>
      <c r="CR200" s="402"/>
      <c r="CS200" s="403"/>
      <c r="CT200" s="403"/>
      <c r="CU200" s="403"/>
      <c r="CV200" s="403"/>
      <c r="CW200" s="403"/>
      <c r="CX200" s="403"/>
      <c r="CY200" s="404"/>
      <c r="CZ200" s="438"/>
      <c r="DA200" s="439"/>
      <c r="DB200" s="439"/>
      <c r="DC200" s="439"/>
      <c r="DD200" s="439"/>
      <c r="DE200" s="439"/>
      <c r="DF200" s="439"/>
      <c r="DG200" s="208"/>
    </row>
    <row r="201" spans="1:112" s="166" customFormat="1" x14ac:dyDescent="0.2">
      <c r="A201" s="368" t="s">
        <v>352</v>
      </c>
      <c r="B201" s="368"/>
      <c r="C201" s="368"/>
      <c r="D201" s="368"/>
      <c r="E201" s="368"/>
      <c r="F201" s="368"/>
      <c r="G201" s="368"/>
      <c r="H201" s="368"/>
      <c r="I201" s="368"/>
      <c r="J201" s="368"/>
      <c r="K201" s="368"/>
      <c r="L201" s="368"/>
      <c r="M201" s="368"/>
      <c r="N201" s="368"/>
      <c r="O201" s="368"/>
      <c r="P201" s="368"/>
      <c r="Q201" s="368"/>
      <c r="R201" s="368"/>
      <c r="S201" s="368"/>
      <c r="T201" s="368"/>
      <c r="U201" s="368"/>
      <c r="V201" s="368"/>
      <c r="W201" s="368"/>
      <c r="X201" s="368"/>
      <c r="Y201" s="368"/>
      <c r="Z201" s="368"/>
      <c r="AA201" s="368"/>
      <c r="AB201" s="368"/>
      <c r="AC201" s="368"/>
      <c r="AD201" s="368"/>
      <c r="AE201" s="368"/>
      <c r="AF201" s="368"/>
      <c r="AG201" s="368"/>
      <c r="AH201" s="368"/>
      <c r="AI201" s="368"/>
      <c r="AJ201" s="368"/>
      <c r="AK201" s="368"/>
      <c r="AL201" s="368"/>
      <c r="AM201" s="368"/>
      <c r="AN201" s="368"/>
      <c r="AO201" s="368"/>
      <c r="AP201" s="368"/>
      <c r="AQ201" s="368"/>
      <c r="AR201" s="368"/>
      <c r="AS201" s="368"/>
      <c r="AT201" s="368"/>
      <c r="AU201" s="368"/>
      <c r="AV201" s="368"/>
      <c r="AW201" s="369"/>
      <c r="AX201" s="405" t="s">
        <v>353</v>
      </c>
      <c r="AY201" s="406"/>
      <c r="AZ201" s="406"/>
      <c r="BA201" s="406"/>
      <c r="BB201" s="407"/>
      <c r="BC201" s="414" t="s">
        <v>153</v>
      </c>
      <c r="BD201" s="406"/>
      <c r="BE201" s="406"/>
      <c r="BF201" s="406"/>
      <c r="BG201" s="406"/>
      <c r="BH201" s="406"/>
      <c r="BI201" s="407"/>
      <c r="BJ201" s="399" t="s">
        <v>463</v>
      </c>
      <c r="BK201" s="400"/>
      <c r="BL201" s="400"/>
      <c r="BM201" s="400"/>
      <c r="BN201" s="400"/>
      <c r="BO201" s="400"/>
      <c r="BP201" s="400"/>
      <c r="BQ201" s="400"/>
      <c r="BR201" s="400"/>
      <c r="BS201" s="401"/>
      <c r="BT201" s="461" t="s">
        <v>354</v>
      </c>
      <c r="BU201" s="462"/>
      <c r="BV201" s="462"/>
      <c r="BW201" s="463"/>
      <c r="BX201" s="461"/>
      <c r="BY201" s="462"/>
      <c r="BZ201" s="462"/>
      <c r="CA201" s="463"/>
      <c r="CB201" s="458">
        <f>SUM(CB202:CI204)</f>
        <v>2294400</v>
      </c>
      <c r="CC201" s="459"/>
      <c r="CD201" s="459"/>
      <c r="CE201" s="459"/>
      <c r="CF201" s="459"/>
      <c r="CG201" s="459"/>
      <c r="CH201" s="459"/>
      <c r="CI201" s="460"/>
      <c r="CJ201" s="458">
        <f t="shared" ref="CJ201" si="74">SUM(CJ202:CQ204)</f>
        <v>2285400</v>
      </c>
      <c r="CK201" s="459"/>
      <c r="CL201" s="459"/>
      <c r="CM201" s="459"/>
      <c r="CN201" s="459"/>
      <c r="CO201" s="459"/>
      <c r="CP201" s="459"/>
      <c r="CQ201" s="460"/>
      <c r="CR201" s="458">
        <f t="shared" ref="CR201" si="75">SUM(CR202:CY204)</f>
        <v>2293870.08</v>
      </c>
      <c r="CS201" s="459"/>
      <c r="CT201" s="459"/>
      <c r="CU201" s="459"/>
      <c r="CV201" s="459"/>
      <c r="CW201" s="459"/>
      <c r="CX201" s="459"/>
      <c r="CY201" s="460"/>
      <c r="CZ201" s="438"/>
      <c r="DA201" s="439"/>
      <c r="DB201" s="439"/>
      <c r="DC201" s="439"/>
      <c r="DD201" s="439"/>
      <c r="DE201" s="439"/>
      <c r="DF201" s="439"/>
      <c r="DG201" s="208"/>
    </row>
    <row r="202" spans="1:112" s="166" customFormat="1" x14ac:dyDescent="0.2">
      <c r="A202" s="372"/>
      <c r="B202" s="372"/>
      <c r="C202" s="372"/>
      <c r="D202" s="372"/>
      <c r="E202" s="372"/>
      <c r="F202" s="372"/>
      <c r="G202" s="372"/>
      <c r="H202" s="372"/>
      <c r="I202" s="372"/>
      <c r="J202" s="372"/>
      <c r="K202" s="372"/>
      <c r="L202" s="372"/>
      <c r="M202" s="372"/>
      <c r="N202" s="372"/>
      <c r="O202" s="372"/>
      <c r="P202" s="372"/>
      <c r="Q202" s="372"/>
      <c r="R202" s="372"/>
      <c r="S202" s="372"/>
      <c r="T202" s="372"/>
      <c r="U202" s="372"/>
      <c r="V202" s="372"/>
      <c r="W202" s="372"/>
      <c r="X202" s="372"/>
      <c r="Y202" s="372"/>
      <c r="Z202" s="372"/>
      <c r="AA202" s="372"/>
      <c r="AB202" s="372"/>
      <c r="AC202" s="372"/>
      <c r="AD202" s="372"/>
      <c r="AE202" s="372"/>
      <c r="AF202" s="372"/>
      <c r="AG202" s="372"/>
      <c r="AH202" s="372"/>
      <c r="AI202" s="372"/>
      <c r="AJ202" s="372"/>
      <c r="AK202" s="372"/>
      <c r="AL202" s="372"/>
      <c r="AM202" s="372"/>
      <c r="AN202" s="372"/>
      <c r="AO202" s="372"/>
      <c r="AP202" s="372"/>
      <c r="AQ202" s="372"/>
      <c r="AR202" s="372"/>
      <c r="AS202" s="372"/>
      <c r="AT202" s="372"/>
      <c r="AU202" s="372"/>
      <c r="AV202" s="372"/>
      <c r="AW202" s="373"/>
      <c r="AX202" s="408"/>
      <c r="AY202" s="409"/>
      <c r="AZ202" s="409"/>
      <c r="BA202" s="409"/>
      <c r="BB202" s="410"/>
      <c r="BC202" s="415"/>
      <c r="BD202" s="409"/>
      <c r="BE202" s="409"/>
      <c r="BF202" s="409"/>
      <c r="BG202" s="409"/>
      <c r="BH202" s="409"/>
      <c r="BI202" s="410"/>
      <c r="BJ202" s="399" t="s">
        <v>463</v>
      </c>
      <c r="BK202" s="400"/>
      <c r="BL202" s="400"/>
      <c r="BM202" s="400"/>
      <c r="BN202" s="400"/>
      <c r="BO202" s="400"/>
      <c r="BP202" s="400"/>
      <c r="BQ202" s="400"/>
      <c r="BR202" s="400"/>
      <c r="BS202" s="401"/>
      <c r="BT202" s="399" t="s">
        <v>354</v>
      </c>
      <c r="BU202" s="400"/>
      <c r="BV202" s="400"/>
      <c r="BW202" s="401"/>
      <c r="BX202" s="399" t="s">
        <v>447</v>
      </c>
      <c r="BY202" s="400"/>
      <c r="BZ202" s="400"/>
      <c r="CA202" s="401"/>
      <c r="CB202" s="402"/>
      <c r="CC202" s="403"/>
      <c r="CD202" s="403"/>
      <c r="CE202" s="403"/>
      <c r="CF202" s="403"/>
      <c r="CG202" s="403"/>
      <c r="CH202" s="403"/>
      <c r="CI202" s="404"/>
      <c r="CJ202" s="402"/>
      <c r="CK202" s="403"/>
      <c r="CL202" s="403"/>
      <c r="CM202" s="403"/>
      <c r="CN202" s="403"/>
      <c r="CO202" s="403"/>
      <c r="CP202" s="403"/>
      <c r="CQ202" s="404"/>
      <c r="CR202" s="402"/>
      <c r="CS202" s="403"/>
      <c r="CT202" s="403"/>
      <c r="CU202" s="403"/>
      <c r="CV202" s="403"/>
      <c r="CW202" s="403"/>
      <c r="CX202" s="403"/>
      <c r="CY202" s="404"/>
      <c r="CZ202" s="438"/>
      <c r="DA202" s="439"/>
      <c r="DB202" s="439"/>
      <c r="DC202" s="439"/>
      <c r="DD202" s="439"/>
      <c r="DE202" s="439"/>
      <c r="DF202" s="439"/>
      <c r="DG202" s="208"/>
    </row>
    <row r="203" spans="1:112" s="166" customFormat="1" x14ac:dyDescent="0.2">
      <c r="A203" s="372"/>
      <c r="B203" s="372"/>
      <c r="C203" s="372"/>
      <c r="D203" s="372"/>
      <c r="E203" s="372"/>
      <c r="F203" s="372"/>
      <c r="G203" s="372"/>
      <c r="H203" s="372"/>
      <c r="I203" s="372"/>
      <c r="J203" s="372"/>
      <c r="K203" s="372"/>
      <c r="L203" s="372"/>
      <c r="M203" s="372"/>
      <c r="N203" s="372"/>
      <c r="O203" s="372"/>
      <c r="P203" s="372"/>
      <c r="Q203" s="372"/>
      <c r="R203" s="372"/>
      <c r="S203" s="372"/>
      <c r="T203" s="372"/>
      <c r="U203" s="372"/>
      <c r="V203" s="372"/>
      <c r="W203" s="372"/>
      <c r="X203" s="372"/>
      <c r="Y203" s="372"/>
      <c r="Z203" s="372"/>
      <c r="AA203" s="372"/>
      <c r="AB203" s="372"/>
      <c r="AC203" s="372"/>
      <c r="AD203" s="372"/>
      <c r="AE203" s="372"/>
      <c r="AF203" s="372"/>
      <c r="AG203" s="372"/>
      <c r="AH203" s="372"/>
      <c r="AI203" s="372"/>
      <c r="AJ203" s="372"/>
      <c r="AK203" s="372"/>
      <c r="AL203" s="372"/>
      <c r="AM203" s="372"/>
      <c r="AN203" s="372"/>
      <c r="AO203" s="372"/>
      <c r="AP203" s="372"/>
      <c r="AQ203" s="372"/>
      <c r="AR203" s="372"/>
      <c r="AS203" s="372"/>
      <c r="AT203" s="372"/>
      <c r="AU203" s="372"/>
      <c r="AV203" s="372"/>
      <c r="AW203" s="373"/>
      <c r="AX203" s="408"/>
      <c r="AY203" s="409"/>
      <c r="AZ203" s="409"/>
      <c r="BA203" s="409"/>
      <c r="BB203" s="410"/>
      <c r="BC203" s="415"/>
      <c r="BD203" s="409"/>
      <c r="BE203" s="409"/>
      <c r="BF203" s="409"/>
      <c r="BG203" s="409"/>
      <c r="BH203" s="409"/>
      <c r="BI203" s="410"/>
      <c r="BJ203" s="399" t="s">
        <v>463</v>
      </c>
      <c r="BK203" s="400"/>
      <c r="BL203" s="400"/>
      <c r="BM203" s="400"/>
      <c r="BN203" s="400"/>
      <c r="BO203" s="400"/>
      <c r="BP203" s="400"/>
      <c r="BQ203" s="400"/>
      <c r="BR203" s="400"/>
      <c r="BS203" s="401"/>
      <c r="BT203" s="399" t="s">
        <v>354</v>
      </c>
      <c r="BU203" s="400"/>
      <c r="BV203" s="400"/>
      <c r="BW203" s="401"/>
      <c r="BX203" s="399" t="s">
        <v>446</v>
      </c>
      <c r="BY203" s="400"/>
      <c r="BZ203" s="400"/>
      <c r="CA203" s="401"/>
      <c r="CB203" s="402">
        <f>'244, 247'!T116+'244, 247'!T142</f>
        <v>112800</v>
      </c>
      <c r="CC203" s="403"/>
      <c r="CD203" s="403"/>
      <c r="CE203" s="403"/>
      <c r="CF203" s="403"/>
      <c r="CG203" s="403"/>
      <c r="CH203" s="403"/>
      <c r="CI203" s="404"/>
      <c r="CJ203" s="402">
        <f>'244, 247'!T117+'244, 247'!T143</f>
        <v>103800</v>
      </c>
      <c r="CK203" s="403"/>
      <c r="CL203" s="403"/>
      <c r="CM203" s="403"/>
      <c r="CN203" s="403"/>
      <c r="CO203" s="403"/>
      <c r="CP203" s="403"/>
      <c r="CQ203" s="404"/>
      <c r="CR203" s="402">
        <f>'244, 247'!T118+'244, 247'!T144</f>
        <v>112270.08</v>
      </c>
      <c r="CS203" s="403"/>
      <c r="CT203" s="403"/>
      <c r="CU203" s="403"/>
      <c r="CV203" s="403"/>
      <c r="CW203" s="403"/>
      <c r="CX203" s="403"/>
      <c r="CY203" s="404"/>
      <c r="CZ203" s="438"/>
      <c r="DA203" s="439"/>
      <c r="DB203" s="439"/>
      <c r="DC203" s="439"/>
      <c r="DD203" s="439"/>
      <c r="DE203" s="439"/>
      <c r="DF203" s="439"/>
      <c r="DG203" s="208"/>
      <c r="DH203" s="166">
        <v>226</v>
      </c>
    </row>
    <row r="204" spans="1:112" s="166" customFormat="1" x14ac:dyDescent="0.2">
      <c r="A204" s="370"/>
      <c r="B204" s="370"/>
      <c r="C204" s="370"/>
      <c r="D204" s="370"/>
      <c r="E204" s="370"/>
      <c r="F204" s="370"/>
      <c r="G204" s="370"/>
      <c r="H204" s="370"/>
      <c r="I204" s="370"/>
      <c r="J204" s="370"/>
      <c r="K204" s="370"/>
      <c r="L204" s="370"/>
      <c r="M204" s="370"/>
      <c r="N204" s="370"/>
      <c r="O204" s="370"/>
      <c r="P204" s="370"/>
      <c r="Q204" s="370"/>
      <c r="R204" s="370"/>
      <c r="S204" s="370"/>
      <c r="T204" s="370"/>
      <c r="U204" s="370"/>
      <c r="V204" s="370"/>
      <c r="W204" s="370"/>
      <c r="X204" s="370"/>
      <c r="Y204" s="370"/>
      <c r="Z204" s="370"/>
      <c r="AA204" s="370"/>
      <c r="AB204" s="370"/>
      <c r="AC204" s="370"/>
      <c r="AD204" s="370"/>
      <c r="AE204" s="370"/>
      <c r="AF204" s="370"/>
      <c r="AG204" s="370"/>
      <c r="AH204" s="370"/>
      <c r="AI204" s="370"/>
      <c r="AJ204" s="370"/>
      <c r="AK204" s="370"/>
      <c r="AL204" s="370"/>
      <c r="AM204" s="370"/>
      <c r="AN204" s="370"/>
      <c r="AO204" s="370"/>
      <c r="AP204" s="370"/>
      <c r="AQ204" s="370"/>
      <c r="AR204" s="370"/>
      <c r="AS204" s="370"/>
      <c r="AT204" s="370"/>
      <c r="AU204" s="370"/>
      <c r="AV204" s="370"/>
      <c r="AW204" s="371"/>
      <c r="AX204" s="411" t="s">
        <v>353</v>
      </c>
      <c r="AY204" s="412"/>
      <c r="AZ204" s="412"/>
      <c r="BA204" s="412"/>
      <c r="BB204" s="413"/>
      <c r="BC204" s="416" t="s">
        <v>153</v>
      </c>
      <c r="BD204" s="412"/>
      <c r="BE204" s="412"/>
      <c r="BF204" s="412"/>
      <c r="BG204" s="412"/>
      <c r="BH204" s="412"/>
      <c r="BI204" s="413"/>
      <c r="BJ204" s="399" t="s">
        <v>1052</v>
      </c>
      <c r="BK204" s="400"/>
      <c r="BL204" s="400"/>
      <c r="BM204" s="400"/>
      <c r="BN204" s="400"/>
      <c r="BO204" s="400"/>
      <c r="BP204" s="400"/>
      <c r="BQ204" s="400"/>
      <c r="BR204" s="400"/>
      <c r="BS204" s="401"/>
      <c r="BT204" s="399" t="s">
        <v>354</v>
      </c>
      <c r="BU204" s="400"/>
      <c r="BV204" s="400"/>
      <c r="BW204" s="401"/>
      <c r="BX204" s="399" t="s">
        <v>448</v>
      </c>
      <c r="BY204" s="400"/>
      <c r="BZ204" s="400"/>
      <c r="CA204" s="401"/>
      <c r="CB204" s="402">
        <f>'244, 247'!T156</f>
        <v>2181600</v>
      </c>
      <c r="CC204" s="403"/>
      <c r="CD204" s="403"/>
      <c r="CE204" s="403"/>
      <c r="CF204" s="403"/>
      <c r="CG204" s="403"/>
      <c r="CH204" s="403"/>
      <c r="CI204" s="404"/>
      <c r="CJ204" s="402">
        <f>'244, 247'!T157</f>
        <v>2181600</v>
      </c>
      <c r="CK204" s="403"/>
      <c r="CL204" s="403"/>
      <c r="CM204" s="403"/>
      <c r="CN204" s="403"/>
      <c r="CO204" s="403"/>
      <c r="CP204" s="403"/>
      <c r="CQ204" s="404"/>
      <c r="CR204" s="402">
        <f>'244, 247'!T158</f>
        <v>2181600</v>
      </c>
      <c r="CS204" s="403"/>
      <c r="CT204" s="403"/>
      <c r="CU204" s="403"/>
      <c r="CV204" s="403"/>
      <c r="CW204" s="403"/>
      <c r="CX204" s="403"/>
      <c r="CY204" s="404"/>
      <c r="CZ204" s="438"/>
      <c r="DA204" s="439"/>
      <c r="DB204" s="439"/>
      <c r="DC204" s="439"/>
      <c r="DD204" s="439"/>
      <c r="DE204" s="439"/>
      <c r="DF204" s="439"/>
      <c r="DG204" s="208"/>
      <c r="DH204" s="166" t="s">
        <v>987</v>
      </c>
    </row>
    <row r="205" spans="1:112" s="166" customFormat="1" x14ac:dyDescent="0.2">
      <c r="A205" s="368" t="s">
        <v>355</v>
      </c>
      <c r="B205" s="368"/>
      <c r="C205" s="368"/>
      <c r="D205" s="368"/>
      <c r="E205" s="368"/>
      <c r="F205" s="368"/>
      <c r="G205" s="368"/>
      <c r="H205" s="368"/>
      <c r="I205" s="368"/>
      <c r="J205" s="368"/>
      <c r="K205" s="368"/>
      <c r="L205" s="368"/>
      <c r="M205" s="368"/>
      <c r="N205" s="368"/>
      <c r="O205" s="368"/>
      <c r="P205" s="368"/>
      <c r="Q205" s="368"/>
      <c r="R205" s="368"/>
      <c r="S205" s="368"/>
      <c r="T205" s="368"/>
      <c r="U205" s="368"/>
      <c r="V205" s="368"/>
      <c r="W205" s="368"/>
      <c r="X205" s="368"/>
      <c r="Y205" s="368"/>
      <c r="Z205" s="368"/>
      <c r="AA205" s="368"/>
      <c r="AB205" s="368"/>
      <c r="AC205" s="368"/>
      <c r="AD205" s="368"/>
      <c r="AE205" s="368"/>
      <c r="AF205" s="368"/>
      <c r="AG205" s="368"/>
      <c r="AH205" s="368"/>
      <c r="AI205" s="368"/>
      <c r="AJ205" s="368"/>
      <c r="AK205" s="368"/>
      <c r="AL205" s="368"/>
      <c r="AM205" s="368"/>
      <c r="AN205" s="368"/>
      <c r="AO205" s="368"/>
      <c r="AP205" s="368"/>
      <c r="AQ205" s="368"/>
      <c r="AR205" s="368"/>
      <c r="AS205" s="368"/>
      <c r="AT205" s="368"/>
      <c r="AU205" s="368"/>
      <c r="AV205" s="368"/>
      <c r="AW205" s="369"/>
      <c r="AX205" s="405" t="s">
        <v>356</v>
      </c>
      <c r="AY205" s="406"/>
      <c r="AZ205" s="406"/>
      <c r="BA205" s="406"/>
      <c r="BB205" s="407"/>
      <c r="BC205" s="414" t="s">
        <v>153</v>
      </c>
      <c r="BD205" s="406"/>
      <c r="BE205" s="406"/>
      <c r="BF205" s="406"/>
      <c r="BG205" s="406"/>
      <c r="BH205" s="406"/>
      <c r="BI205" s="407"/>
      <c r="BJ205" s="399"/>
      <c r="BK205" s="400"/>
      <c r="BL205" s="400"/>
      <c r="BM205" s="400"/>
      <c r="BN205" s="400"/>
      <c r="BO205" s="400"/>
      <c r="BP205" s="400"/>
      <c r="BQ205" s="400"/>
      <c r="BR205" s="400"/>
      <c r="BS205" s="401"/>
      <c r="BT205" s="461" t="s">
        <v>357</v>
      </c>
      <c r="BU205" s="462"/>
      <c r="BV205" s="462"/>
      <c r="BW205" s="463"/>
      <c r="BX205" s="461"/>
      <c r="BY205" s="462"/>
      <c r="BZ205" s="462"/>
      <c r="CA205" s="463"/>
      <c r="CB205" s="458">
        <f>SUM(CB206+CB207)</f>
        <v>0</v>
      </c>
      <c r="CC205" s="459"/>
      <c r="CD205" s="459"/>
      <c r="CE205" s="459"/>
      <c r="CF205" s="459"/>
      <c r="CG205" s="459"/>
      <c r="CH205" s="459"/>
      <c r="CI205" s="460"/>
      <c r="CJ205" s="458">
        <f t="shared" ref="CJ205" si="76">SUM(CJ206+CJ207)</f>
        <v>0</v>
      </c>
      <c r="CK205" s="459"/>
      <c r="CL205" s="459"/>
      <c r="CM205" s="459"/>
      <c r="CN205" s="459"/>
      <c r="CO205" s="459"/>
      <c r="CP205" s="459"/>
      <c r="CQ205" s="460"/>
      <c r="CR205" s="458">
        <f t="shared" ref="CR205" si="77">SUM(CR206+CR207)</f>
        <v>0</v>
      </c>
      <c r="CS205" s="459"/>
      <c r="CT205" s="459"/>
      <c r="CU205" s="459"/>
      <c r="CV205" s="459"/>
      <c r="CW205" s="459"/>
      <c r="CX205" s="459"/>
      <c r="CY205" s="460"/>
      <c r="CZ205" s="438"/>
      <c r="DA205" s="439"/>
      <c r="DB205" s="439"/>
      <c r="DC205" s="439"/>
      <c r="DD205" s="439"/>
      <c r="DE205" s="439"/>
      <c r="DF205" s="439"/>
      <c r="DG205" s="208"/>
    </row>
    <row r="206" spans="1:112" s="166" customFormat="1" x14ac:dyDescent="0.2">
      <c r="A206" s="372"/>
      <c r="B206" s="372"/>
      <c r="C206" s="372"/>
      <c r="D206" s="372"/>
      <c r="E206" s="372"/>
      <c r="F206" s="372"/>
      <c r="G206" s="372"/>
      <c r="H206" s="372"/>
      <c r="I206" s="372"/>
      <c r="J206" s="372"/>
      <c r="K206" s="372"/>
      <c r="L206" s="372"/>
      <c r="M206" s="372"/>
      <c r="N206" s="372"/>
      <c r="O206" s="372"/>
      <c r="P206" s="372"/>
      <c r="Q206" s="372"/>
      <c r="R206" s="372"/>
      <c r="S206" s="372"/>
      <c r="T206" s="372"/>
      <c r="U206" s="372"/>
      <c r="V206" s="372"/>
      <c r="W206" s="372"/>
      <c r="X206" s="372"/>
      <c r="Y206" s="372"/>
      <c r="Z206" s="372"/>
      <c r="AA206" s="372"/>
      <c r="AB206" s="372"/>
      <c r="AC206" s="372"/>
      <c r="AD206" s="372"/>
      <c r="AE206" s="372"/>
      <c r="AF206" s="372"/>
      <c r="AG206" s="372"/>
      <c r="AH206" s="372"/>
      <c r="AI206" s="372"/>
      <c r="AJ206" s="372"/>
      <c r="AK206" s="372"/>
      <c r="AL206" s="372"/>
      <c r="AM206" s="372"/>
      <c r="AN206" s="372"/>
      <c r="AO206" s="372"/>
      <c r="AP206" s="372"/>
      <c r="AQ206" s="372"/>
      <c r="AR206" s="372"/>
      <c r="AS206" s="372"/>
      <c r="AT206" s="372"/>
      <c r="AU206" s="372"/>
      <c r="AV206" s="372"/>
      <c r="AW206" s="373"/>
      <c r="AX206" s="408"/>
      <c r="AY206" s="409"/>
      <c r="AZ206" s="409"/>
      <c r="BA206" s="409"/>
      <c r="BB206" s="410"/>
      <c r="BC206" s="415"/>
      <c r="BD206" s="409"/>
      <c r="BE206" s="409"/>
      <c r="BF206" s="409"/>
      <c r="BG206" s="409"/>
      <c r="BH206" s="409"/>
      <c r="BI206" s="410"/>
      <c r="BJ206" s="399" t="s">
        <v>463</v>
      </c>
      <c r="BK206" s="400"/>
      <c r="BL206" s="400"/>
      <c r="BM206" s="400"/>
      <c r="BN206" s="400"/>
      <c r="BO206" s="400"/>
      <c r="BP206" s="400"/>
      <c r="BQ206" s="400"/>
      <c r="BR206" s="400"/>
      <c r="BS206" s="401"/>
      <c r="BT206" s="399" t="s">
        <v>357</v>
      </c>
      <c r="BU206" s="400"/>
      <c r="BV206" s="400"/>
      <c r="BW206" s="401"/>
      <c r="BX206" s="399" t="s">
        <v>447</v>
      </c>
      <c r="BY206" s="400"/>
      <c r="BZ206" s="400"/>
      <c r="CA206" s="401"/>
      <c r="CB206" s="402"/>
      <c r="CC206" s="403"/>
      <c r="CD206" s="403"/>
      <c r="CE206" s="403"/>
      <c r="CF206" s="403"/>
      <c r="CG206" s="403"/>
      <c r="CH206" s="403"/>
      <c r="CI206" s="404"/>
      <c r="CJ206" s="402"/>
      <c r="CK206" s="403"/>
      <c r="CL206" s="403"/>
      <c r="CM206" s="403"/>
      <c r="CN206" s="403"/>
      <c r="CO206" s="403"/>
      <c r="CP206" s="403"/>
      <c r="CQ206" s="404"/>
      <c r="CR206" s="402"/>
      <c r="CS206" s="403"/>
      <c r="CT206" s="403"/>
      <c r="CU206" s="403"/>
      <c r="CV206" s="403"/>
      <c r="CW206" s="403"/>
      <c r="CX206" s="403"/>
      <c r="CY206" s="404"/>
      <c r="CZ206" s="438"/>
      <c r="DA206" s="439"/>
      <c r="DB206" s="439"/>
      <c r="DC206" s="439"/>
      <c r="DD206" s="439"/>
      <c r="DE206" s="439"/>
      <c r="DF206" s="439"/>
      <c r="DG206" s="208"/>
    </row>
    <row r="207" spans="1:112" s="166" customFormat="1" x14ac:dyDescent="0.2">
      <c r="A207" s="370"/>
      <c r="B207" s="370"/>
      <c r="C207" s="370"/>
      <c r="D207" s="370"/>
      <c r="E207" s="370"/>
      <c r="F207" s="370"/>
      <c r="G207" s="370"/>
      <c r="H207" s="370"/>
      <c r="I207" s="370"/>
      <c r="J207" s="370"/>
      <c r="K207" s="370"/>
      <c r="L207" s="370"/>
      <c r="M207" s="370"/>
      <c r="N207" s="370"/>
      <c r="O207" s="370"/>
      <c r="P207" s="370"/>
      <c r="Q207" s="370"/>
      <c r="R207" s="370"/>
      <c r="S207" s="370"/>
      <c r="T207" s="370"/>
      <c r="U207" s="370"/>
      <c r="V207" s="370"/>
      <c r="W207" s="370"/>
      <c r="X207" s="370"/>
      <c r="Y207" s="370"/>
      <c r="Z207" s="370"/>
      <c r="AA207" s="370"/>
      <c r="AB207" s="370"/>
      <c r="AC207" s="370"/>
      <c r="AD207" s="370"/>
      <c r="AE207" s="370"/>
      <c r="AF207" s="370"/>
      <c r="AG207" s="370"/>
      <c r="AH207" s="370"/>
      <c r="AI207" s="370"/>
      <c r="AJ207" s="370"/>
      <c r="AK207" s="370"/>
      <c r="AL207" s="370"/>
      <c r="AM207" s="370"/>
      <c r="AN207" s="370"/>
      <c r="AO207" s="370"/>
      <c r="AP207" s="370"/>
      <c r="AQ207" s="370"/>
      <c r="AR207" s="370"/>
      <c r="AS207" s="370"/>
      <c r="AT207" s="370"/>
      <c r="AU207" s="370"/>
      <c r="AV207" s="370"/>
      <c r="AW207" s="371"/>
      <c r="AX207" s="411"/>
      <c r="AY207" s="412"/>
      <c r="AZ207" s="412"/>
      <c r="BA207" s="412"/>
      <c r="BB207" s="413"/>
      <c r="BC207" s="416"/>
      <c r="BD207" s="412"/>
      <c r="BE207" s="412"/>
      <c r="BF207" s="412"/>
      <c r="BG207" s="412"/>
      <c r="BH207" s="412"/>
      <c r="BI207" s="413"/>
      <c r="BJ207" s="399"/>
      <c r="BK207" s="400"/>
      <c r="BL207" s="400"/>
      <c r="BM207" s="400"/>
      <c r="BN207" s="400"/>
      <c r="BO207" s="400"/>
      <c r="BP207" s="400"/>
      <c r="BQ207" s="400"/>
      <c r="BR207" s="400"/>
      <c r="BS207" s="401"/>
      <c r="BT207" s="399" t="s">
        <v>357</v>
      </c>
      <c r="BU207" s="400"/>
      <c r="BV207" s="400"/>
      <c r="BW207" s="401"/>
      <c r="BX207" s="399" t="s">
        <v>446</v>
      </c>
      <c r="BY207" s="400"/>
      <c r="BZ207" s="400"/>
      <c r="CA207" s="401"/>
      <c r="CB207" s="402"/>
      <c r="CC207" s="403"/>
      <c r="CD207" s="403"/>
      <c r="CE207" s="403"/>
      <c r="CF207" s="403"/>
      <c r="CG207" s="403"/>
      <c r="CH207" s="403"/>
      <c r="CI207" s="404"/>
      <c r="CJ207" s="402"/>
      <c r="CK207" s="403"/>
      <c r="CL207" s="403"/>
      <c r="CM207" s="403"/>
      <c r="CN207" s="403"/>
      <c r="CO207" s="403"/>
      <c r="CP207" s="403"/>
      <c r="CQ207" s="404"/>
      <c r="CR207" s="402"/>
      <c r="CS207" s="403"/>
      <c r="CT207" s="403"/>
      <c r="CU207" s="403"/>
      <c r="CV207" s="403"/>
      <c r="CW207" s="403"/>
      <c r="CX207" s="403"/>
      <c r="CY207" s="404"/>
      <c r="CZ207" s="438"/>
      <c r="DA207" s="439"/>
      <c r="DB207" s="439"/>
      <c r="DC207" s="439"/>
      <c r="DD207" s="439"/>
      <c r="DE207" s="439"/>
      <c r="DF207" s="439"/>
      <c r="DG207" s="208"/>
    </row>
    <row r="208" spans="1:112" s="166" customFormat="1" x14ac:dyDescent="0.2">
      <c r="A208" s="368" t="s">
        <v>358</v>
      </c>
      <c r="B208" s="368"/>
      <c r="C208" s="368"/>
      <c r="D208" s="368"/>
      <c r="E208" s="368"/>
      <c r="F208" s="368"/>
      <c r="G208" s="368"/>
      <c r="H208" s="368"/>
      <c r="I208" s="368"/>
      <c r="J208" s="368"/>
      <c r="K208" s="368"/>
      <c r="L208" s="368"/>
      <c r="M208" s="368"/>
      <c r="N208" s="368"/>
      <c r="O208" s="368"/>
      <c r="P208" s="368"/>
      <c r="Q208" s="368"/>
      <c r="R208" s="368"/>
      <c r="S208" s="368"/>
      <c r="T208" s="368"/>
      <c r="U208" s="368"/>
      <c r="V208" s="368"/>
      <c r="W208" s="368"/>
      <c r="X208" s="368"/>
      <c r="Y208" s="368"/>
      <c r="Z208" s="368"/>
      <c r="AA208" s="368"/>
      <c r="AB208" s="368"/>
      <c r="AC208" s="368"/>
      <c r="AD208" s="368"/>
      <c r="AE208" s="368"/>
      <c r="AF208" s="368"/>
      <c r="AG208" s="368"/>
      <c r="AH208" s="368"/>
      <c r="AI208" s="368"/>
      <c r="AJ208" s="368"/>
      <c r="AK208" s="368"/>
      <c r="AL208" s="368"/>
      <c r="AM208" s="368"/>
      <c r="AN208" s="368"/>
      <c r="AO208" s="368"/>
      <c r="AP208" s="368"/>
      <c r="AQ208" s="368"/>
      <c r="AR208" s="368"/>
      <c r="AS208" s="368"/>
      <c r="AT208" s="368"/>
      <c r="AU208" s="368"/>
      <c r="AV208" s="368"/>
      <c r="AW208" s="368"/>
      <c r="AX208" s="395" t="s">
        <v>359</v>
      </c>
      <c r="AY208" s="396"/>
      <c r="AZ208" s="396"/>
      <c r="BA208" s="396"/>
      <c r="BB208" s="397"/>
      <c r="BC208" s="398" t="s">
        <v>153</v>
      </c>
      <c r="BD208" s="396"/>
      <c r="BE208" s="396"/>
      <c r="BF208" s="396"/>
      <c r="BG208" s="396"/>
      <c r="BH208" s="396"/>
      <c r="BI208" s="397"/>
      <c r="BJ208" s="399"/>
      <c r="BK208" s="400"/>
      <c r="BL208" s="400"/>
      <c r="BM208" s="400"/>
      <c r="BN208" s="400"/>
      <c r="BO208" s="400"/>
      <c r="BP208" s="400"/>
      <c r="BQ208" s="400"/>
      <c r="BR208" s="400"/>
      <c r="BS208" s="401"/>
      <c r="BT208" s="399" t="s">
        <v>360</v>
      </c>
      <c r="BU208" s="400"/>
      <c r="BV208" s="400"/>
      <c r="BW208" s="401"/>
      <c r="BX208" s="399"/>
      <c r="BY208" s="400"/>
      <c r="BZ208" s="400"/>
      <c r="CA208" s="401"/>
      <c r="CB208" s="402"/>
      <c r="CC208" s="403"/>
      <c r="CD208" s="403"/>
      <c r="CE208" s="403"/>
      <c r="CF208" s="403"/>
      <c r="CG208" s="403"/>
      <c r="CH208" s="403"/>
      <c r="CI208" s="404"/>
      <c r="CJ208" s="402"/>
      <c r="CK208" s="403"/>
      <c r="CL208" s="403"/>
      <c r="CM208" s="403"/>
      <c r="CN208" s="403"/>
      <c r="CO208" s="403"/>
      <c r="CP208" s="403"/>
      <c r="CQ208" s="404"/>
      <c r="CR208" s="402"/>
      <c r="CS208" s="403"/>
      <c r="CT208" s="403"/>
      <c r="CU208" s="403"/>
      <c r="CV208" s="403"/>
      <c r="CW208" s="403"/>
      <c r="CX208" s="403"/>
      <c r="CY208" s="404"/>
      <c r="CZ208" s="438"/>
      <c r="DA208" s="439"/>
      <c r="DB208" s="439"/>
      <c r="DC208" s="439"/>
      <c r="DD208" s="439"/>
      <c r="DE208" s="439"/>
      <c r="DF208" s="439"/>
      <c r="DG208" s="208"/>
    </row>
    <row r="209" spans="1:112" s="166" customFormat="1" x14ac:dyDescent="0.2">
      <c r="A209" s="368" t="s">
        <v>363</v>
      </c>
      <c r="B209" s="368"/>
      <c r="C209" s="368"/>
      <c r="D209" s="368"/>
      <c r="E209" s="368"/>
      <c r="F209" s="368"/>
      <c r="G209" s="368"/>
      <c r="H209" s="368"/>
      <c r="I209" s="368"/>
      <c r="J209" s="368"/>
      <c r="K209" s="368"/>
      <c r="L209" s="368"/>
      <c r="M209" s="368"/>
      <c r="N209" s="368"/>
      <c r="O209" s="368"/>
      <c r="P209" s="368"/>
      <c r="Q209" s="368"/>
      <c r="R209" s="368"/>
      <c r="S209" s="368"/>
      <c r="T209" s="368"/>
      <c r="U209" s="368"/>
      <c r="V209" s="368"/>
      <c r="W209" s="368"/>
      <c r="X209" s="368"/>
      <c r="Y209" s="368"/>
      <c r="Z209" s="368"/>
      <c r="AA209" s="368"/>
      <c r="AB209" s="368"/>
      <c r="AC209" s="368"/>
      <c r="AD209" s="368"/>
      <c r="AE209" s="368"/>
      <c r="AF209" s="368"/>
      <c r="AG209" s="368"/>
      <c r="AH209" s="368"/>
      <c r="AI209" s="368"/>
      <c r="AJ209" s="368"/>
      <c r="AK209" s="368"/>
      <c r="AL209" s="368"/>
      <c r="AM209" s="368"/>
      <c r="AN209" s="368"/>
      <c r="AO209" s="368"/>
      <c r="AP209" s="368"/>
      <c r="AQ209" s="368"/>
      <c r="AR209" s="368"/>
      <c r="AS209" s="368"/>
      <c r="AT209" s="368"/>
      <c r="AU209" s="368"/>
      <c r="AV209" s="368"/>
      <c r="AW209" s="368"/>
      <c r="AX209" s="405" t="s">
        <v>361</v>
      </c>
      <c r="AY209" s="406"/>
      <c r="AZ209" s="406"/>
      <c r="BA209" s="406"/>
      <c r="BB209" s="407"/>
      <c r="BC209" s="414" t="s">
        <v>153</v>
      </c>
      <c r="BD209" s="406"/>
      <c r="BE209" s="406"/>
      <c r="BF209" s="406"/>
      <c r="BG209" s="406"/>
      <c r="BH209" s="406"/>
      <c r="BI209" s="407"/>
      <c r="BJ209" s="430"/>
      <c r="BK209" s="431"/>
      <c r="BL209" s="431"/>
      <c r="BM209" s="431"/>
      <c r="BN209" s="431"/>
      <c r="BO209" s="431"/>
      <c r="BP209" s="431"/>
      <c r="BQ209" s="431"/>
      <c r="BR209" s="431"/>
      <c r="BS209" s="432"/>
      <c r="BT209" s="430" t="s">
        <v>362</v>
      </c>
      <c r="BU209" s="431"/>
      <c r="BV209" s="431"/>
      <c r="BW209" s="432"/>
      <c r="BX209" s="430"/>
      <c r="BY209" s="431"/>
      <c r="BZ209" s="431"/>
      <c r="CA209" s="432"/>
      <c r="CB209" s="389"/>
      <c r="CC209" s="390"/>
      <c r="CD209" s="390"/>
      <c r="CE209" s="390"/>
      <c r="CF209" s="390"/>
      <c r="CG209" s="390"/>
      <c r="CH209" s="390"/>
      <c r="CI209" s="391"/>
      <c r="CJ209" s="389"/>
      <c r="CK209" s="390"/>
      <c r="CL209" s="390"/>
      <c r="CM209" s="390"/>
      <c r="CN209" s="390"/>
      <c r="CO209" s="390"/>
      <c r="CP209" s="390"/>
      <c r="CQ209" s="391"/>
      <c r="CR209" s="389"/>
      <c r="CS209" s="390"/>
      <c r="CT209" s="390"/>
      <c r="CU209" s="390"/>
      <c r="CV209" s="390"/>
      <c r="CW209" s="390"/>
      <c r="CX209" s="390"/>
      <c r="CY209" s="391"/>
      <c r="CZ209" s="452"/>
      <c r="DA209" s="453"/>
      <c r="DB209" s="453"/>
      <c r="DC209" s="453"/>
      <c r="DD209" s="453"/>
      <c r="DE209" s="453"/>
      <c r="DF209" s="453"/>
      <c r="DG209" s="454"/>
    </row>
    <row r="210" spans="1:112" s="166" customFormat="1" x14ac:dyDescent="0.2">
      <c r="A210" s="372" t="s">
        <v>364</v>
      </c>
      <c r="B210" s="372"/>
      <c r="C210" s="372"/>
      <c r="D210" s="372"/>
      <c r="E210" s="372"/>
      <c r="F210" s="372"/>
      <c r="G210" s="372"/>
      <c r="H210" s="372"/>
      <c r="I210" s="372"/>
      <c r="J210" s="372"/>
      <c r="K210" s="372"/>
      <c r="L210" s="372"/>
      <c r="M210" s="372"/>
      <c r="N210" s="372"/>
      <c r="O210" s="372"/>
      <c r="P210" s="372"/>
      <c r="Q210" s="372"/>
      <c r="R210" s="372"/>
      <c r="S210" s="372"/>
      <c r="T210" s="372"/>
      <c r="U210" s="372"/>
      <c r="V210" s="372"/>
      <c r="W210" s="372"/>
      <c r="X210" s="372"/>
      <c r="Y210" s="372"/>
      <c r="Z210" s="372"/>
      <c r="AA210" s="372"/>
      <c r="AB210" s="372"/>
      <c r="AC210" s="372"/>
      <c r="AD210" s="372"/>
      <c r="AE210" s="372"/>
      <c r="AF210" s="372"/>
      <c r="AG210" s="372"/>
      <c r="AH210" s="372"/>
      <c r="AI210" s="372"/>
      <c r="AJ210" s="372"/>
      <c r="AK210" s="372"/>
      <c r="AL210" s="372"/>
      <c r="AM210" s="372"/>
      <c r="AN210" s="372"/>
      <c r="AO210" s="372"/>
      <c r="AP210" s="372"/>
      <c r="AQ210" s="372"/>
      <c r="AR210" s="372"/>
      <c r="AS210" s="372"/>
      <c r="AT210" s="372"/>
      <c r="AU210" s="372"/>
      <c r="AV210" s="372"/>
      <c r="AW210" s="372"/>
      <c r="AX210" s="408"/>
      <c r="AY210" s="409"/>
      <c r="AZ210" s="409"/>
      <c r="BA210" s="409"/>
      <c r="BB210" s="410"/>
      <c r="BC210" s="415"/>
      <c r="BD210" s="409"/>
      <c r="BE210" s="409"/>
      <c r="BF210" s="409"/>
      <c r="BG210" s="409"/>
      <c r="BH210" s="409"/>
      <c r="BI210" s="410"/>
      <c r="BJ210" s="433"/>
      <c r="BK210" s="434"/>
      <c r="BL210" s="434"/>
      <c r="BM210" s="434"/>
      <c r="BN210" s="434"/>
      <c r="BO210" s="434"/>
      <c r="BP210" s="434"/>
      <c r="BQ210" s="434"/>
      <c r="BR210" s="434"/>
      <c r="BS210" s="435"/>
      <c r="BT210" s="433"/>
      <c r="BU210" s="434"/>
      <c r="BV210" s="434"/>
      <c r="BW210" s="435"/>
      <c r="BX210" s="433"/>
      <c r="BY210" s="434"/>
      <c r="BZ210" s="434"/>
      <c r="CA210" s="435"/>
      <c r="CB210" s="392"/>
      <c r="CC210" s="393"/>
      <c r="CD210" s="393"/>
      <c r="CE210" s="393"/>
      <c r="CF210" s="393"/>
      <c r="CG210" s="393"/>
      <c r="CH210" s="393"/>
      <c r="CI210" s="394"/>
      <c r="CJ210" s="392"/>
      <c r="CK210" s="393"/>
      <c r="CL210" s="393"/>
      <c r="CM210" s="393"/>
      <c r="CN210" s="393"/>
      <c r="CO210" s="393"/>
      <c r="CP210" s="393"/>
      <c r="CQ210" s="394"/>
      <c r="CR210" s="392"/>
      <c r="CS210" s="393"/>
      <c r="CT210" s="393"/>
      <c r="CU210" s="393"/>
      <c r="CV210" s="393"/>
      <c r="CW210" s="393"/>
      <c r="CX210" s="393"/>
      <c r="CY210" s="394"/>
      <c r="CZ210" s="455"/>
      <c r="DA210" s="456"/>
      <c r="DB210" s="456"/>
      <c r="DC210" s="456"/>
      <c r="DD210" s="456"/>
      <c r="DE210" s="456"/>
      <c r="DF210" s="456"/>
      <c r="DG210" s="457"/>
    </row>
    <row r="211" spans="1:112" s="166" customFormat="1" x14ac:dyDescent="0.2">
      <c r="A211" s="368" t="s">
        <v>365</v>
      </c>
      <c r="B211" s="368"/>
      <c r="C211" s="368"/>
      <c r="D211" s="368"/>
      <c r="E211" s="368"/>
      <c r="F211" s="368"/>
      <c r="G211" s="368"/>
      <c r="H211" s="368"/>
      <c r="I211" s="368"/>
      <c r="J211" s="368"/>
      <c r="K211" s="368"/>
      <c r="L211" s="368"/>
      <c r="M211" s="368"/>
      <c r="N211" s="368"/>
      <c r="O211" s="368"/>
      <c r="P211" s="368"/>
      <c r="Q211" s="368"/>
      <c r="R211" s="368"/>
      <c r="S211" s="368"/>
      <c r="T211" s="368"/>
      <c r="U211" s="368"/>
      <c r="V211" s="368"/>
      <c r="W211" s="368"/>
      <c r="X211" s="368"/>
      <c r="Y211" s="368"/>
      <c r="Z211" s="368"/>
      <c r="AA211" s="368"/>
      <c r="AB211" s="368"/>
      <c r="AC211" s="368"/>
      <c r="AD211" s="368"/>
      <c r="AE211" s="368"/>
      <c r="AF211" s="368"/>
      <c r="AG211" s="368"/>
      <c r="AH211" s="368"/>
      <c r="AI211" s="368"/>
      <c r="AJ211" s="368"/>
      <c r="AK211" s="368"/>
      <c r="AL211" s="368"/>
      <c r="AM211" s="368"/>
      <c r="AN211" s="368"/>
      <c r="AO211" s="368"/>
      <c r="AP211" s="368"/>
      <c r="AQ211" s="368"/>
      <c r="AR211" s="368"/>
      <c r="AS211" s="368"/>
      <c r="AT211" s="368"/>
      <c r="AU211" s="368"/>
      <c r="AV211" s="368"/>
      <c r="AW211" s="369"/>
      <c r="AX211" s="405" t="s">
        <v>212</v>
      </c>
      <c r="AY211" s="406"/>
      <c r="AZ211" s="406"/>
      <c r="BA211" s="406"/>
      <c r="BB211" s="407"/>
      <c r="BC211" s="414" t="s">
        <v>153</v>
      </c>
      <c r="BD211" s="406"/>
      <c r="BE211" s="406"/>
      <c r="BF211" s="406"/>
      <c r="BG211" s="406"/>
      <c r="BH211" s="406"/>
      <c r="BI211" s="407"/>
      <c r="BJ211" s="399" t="s">
        <v>463</v>
      </c>
      <c r="BK211" s="400"/>
      <c r="BL211" s="400"/>
      <c r="BM211" s="400"/>
      <c r="BN211" s="400"/>
      <c r="BO211" s="400"/>
      <c r="BP211" s="400"/>
      <c r="BQ211" s="400"/>
      <c r="BR211" s="400"/>
      <c r="BS211" s="401"/>
      <c r="BT211" s="461" t="s">
        <v>366</v>
      </c>
      <c r="BU211" s="462"/>
      <c r="BV211" s="462"/>
      <c r="BW211" s="463"/>
      <c r="BX211" s="461"/>
      <c r="BY211" s="462"/>
      <c r="BZ211" s="462"/>
      <c r="CA211" s="463"/>
      <c r="CB211" s="458">
        <f>CB213+CB212</f>
        <v>0</v>
      </c>
      <c r="CC211" s="459"/>
      <c r="CD211" s="459"/>
      <c r="CE211" s="459"/>
      <c r="CF211" s="459"/>
      <c r="CG211" s="459"/>
      <c r="CH211" s="459"/>
      <c r="CI211" s="460"/>
      <c r="CJ211" s="458">
        <f>CJ213+CJ212</f>
        <v>0</v>
      </c>
      <c r="CK211" s="459"/>
      <c r="CL211" s="459"/>
      <c r="CM211" s="459"/>
      <c r="CN211" s="459"/>
      <c r="CO211" s="459"/>
      <c r="CP211" s="459"/>
      <c r="CQ211" s="460"/>
      <c r="CR211" s="458">
        <f t="shared" ref="CR211" si="78">CR213+CR212</f>
        <v>0</v>
      </c>
      <c r="CS211" s="459"/>
      <c r="CT211" s="459"/>
      <c r="CU211" s="459"/>
      <c r="CV211" s="459"/>
      <c r="CW211" s="459"/>
      <c r="CX211" s="459"/>
      <c r="CY211" s="460"/>
      <c r="CZ211" s="438"/>
      <c r="DA211" s="439"/>
      <c r="DB211" s="439"/>
      <c r="DC211" s="439"/>
      <c r="DD211" s="439"/>
      <c r="DE211" s="439"/>
      <c r="DF211" s="439"/>
      <c r="DG211" s="208"/>
    </row>
    <row r="212" spans="1:112" s="166" customFormat="1" x14ac:dyDescent="0.2">
      <c r="A212" s="372"/>
      <c r="B212" s="372"/>
      <c r="C212" s="372"/>
      <c r="D212" s="372"/>
      <c r="E212" s="372"/>
      <c r="F212" s="372"/>
      <c r="G212" s="372"/>
      <c r="H212" s="372"/>
      <c r="I212" s="372"/>
      <c r="J212" s="372"/>
      <c r="K212" s="372"/>
      <c r="L212" s="372"/>
      <c r="M212" s="372"/>
      <c r="N212" s="372"/>
      <c r="O212" s="372"/>
      <c r="P212" s="372"/>
      <c r="Q212" s="372"/>
      <c r="R212" s="372"/>
      <c r="S212" s="372"/>
      <c r="T212" s="372"/>
      <c r="U212" s="372"/>
      <c r="V212" s="372"/>
      <c r="W212" s="372"/>
      <c r="X212" s="372"/>
      <c r="Y212" s="372"/>
      <c r="Z212" s="372"/>
      <c r="AA212" s="372"/>
      <c r="AB212" s="372"/>
      <c r="AC212" s="372"/>
      <c r="AD212" s="372"/>
      <c r="AE212" s="372"/>
      <c r="AF212" s="372"/>
      <c r="AG212" s="372"/>
      <c r="AH212" s="372"/>
      <c r="AI212" s="372"/>
      <c r="AJ212" s="372"/>
      <c r="AK212" s="372"/>
      <c r="AL212" s="372"/>
      <c r="AM212" s="372"/>
      <c r="AN212" s="372"/>
      <c r="AO212" s="372"/>
      <c r="AP212" s="372"/>
      <c r="AQ212" s="372"/>
      <c r="AR212" s="372"/>
      <c r="AS212" s="372"/>
      <c r="AT212" s="372"/>
      <c r="AU212" s="372"/>
      <c r="AV212" s="372"/>
      <c r="AW212" s="373"/>
      <c r="AX212" s="408"/>
      <c r="AY212" s="409"/>
      <c r="AZ212" s="409"/>
      <c r="BA212" s="409"/>
      <c r="BB212" s="410"/>
      <c r="BC212" s="415"/>
      <c r="BD212" s="409"/>
      <c r="BE212" s="409"/>
      <c r="BF212" s="409"/>
      <c r="BG212" s="409"/>
      <c r="BH212" s="409"/>
      <c r="BI212" s="410"/>
      <c r="BJ212" s="399" t="s">
        <v>463</v>
      </c>
      <c r="BK212" s="400"/>
      <c r="BL212" s="400"/>
      <c r="BM212" s="400"/>
      <c r="BN212" s="400"/>
      <c r="BO212" s="400"/>
      <c r="BP212" s="400"/>
      <c r="BQ212" s="400"/>
      <c r="BR212" s="400"/>
      <c r="BS212" s="401"/>
      <c r="BT212" s="399" t="s">
        <v>366</v>
      </c>
      <c r="BU212" s="400"/>
      <c r="BV212" s="400"/>
      <c r="BW212" s="401"/>
      <c r="BX212" s="399" t="s">
        <v>447</v>
      </c>
      <c r="BY212" s="400"/>
      <c r="BZ212" s="400"/>
      <c r="CA212" s="401"/>
      <c r="CB212" s="402">
        <f>'244, 247'!T188</f>
        <v>0</v>
      </c>
      <c r="CC212" s="403"/>
      <c r="CD212" s="403"/>
      <c r="CE212" s="403"/>
      <c r="CF212" s="403"/>
      <c r="CG212" s="403"/>
      <c r="CH212" s="403"/>
      <c r="CI212" s="404"/>
      <c r="CJ212" s="402">
        <f>'244, 247'!T189</f>
        <v>0</v>
      </c>
      <c r="CK212" s="403"/>
      <c r="CL212" s="403"/>
      <c r="CM212" s="403"/>
      <c r="CN212" s="403"/>
      <c r="CO212" s="403"/>
      <c r="CP212" s="403"/>
      <c r="CQ212" s="404"/>
      <c r="CR212" s="402">
        <f>'244, 247'!T190</f>
        <v>0</v>
      </c>
      <c r="CS212" s="403"/>
      <c r="CT212" s="403"/>
      <c r="CU212" s="403"/>
      <c r="CV212" s="403"/>
      <c r="CW212" s="403"/>
      <c r="CX212" s="403"/>
      <c r="CY212" s="404"/>
      <c r="CZ212" s="438"/>
      <c r="DA212" s="439"/>
      <c r="DB212" s="439"/>
      <c r="DC212" s="439"/>
      <c r="DD212" s="439"/>
      <c r="DE212" s="439"/>
      <c r="DF212" s="439"/>
      <c r="DG212" s="208"/>
    </row>
    <row r="213" spans="1:112" s="166" customFormat="1" x14ac:dyDescent="0.2">
      <c r="A213" s="370"/>
      <c r="B213" s="370"/>
      <c r="C213" s="370"/>
      <c r="D213" s="370"/>
      <c r="E213" s="370"/>
      <c r="F213" s="370"/>
      <c r="G213" s="370"/>
      <c r="H213" s="370"/>
      <c r="I213" s="370"/>
      <c r="J213" s="370"/>
      <c r="K213" s="370"/>
      <c r="L213" s="370"/>
      <c r="M213" s="370"/>
      <c r="N213" s="370"/>
      <c r="O213" s="370"/>
      <c r="P213" s="370"/>
      <c r="Q213" s="370"/>
      <c r="R213" s="370"/>
      <c r="S213" s="370"/>
      <c r="T213" s="370"/>
      <c r="U213" s="370"/>
      <c r="V213" s="370"/>
      <c r="W213" s="370"/>
      <c r="X213" s="370"/>
      <c r="Y213" s="370"/>
      <c r="Z213" s="370"/>
      <c r="AA213" s="370"/>
      <c r="AB213" s="370"/>
      <c r="AC213" s="370"/>
      <c r="AD213" s="370"/>
      <c r="AE213" s="370"/>
      <c r="AF213" s="370"/>
      <c r="AG213" s="370"/>
      <c r="AH213" s="370"/>
      <c r="AI213" s="370"/>
      <c r="AJ213" s="370"/>
      <c r="AK213" s="370"/>
      <c r="AL213" s="370"/>
      <c r="AM213" s="370"/>
      <c r="AN213" s="370"/>
      <c r="AO213" s="370"/>
      <c r="AP213" s="370"/>
      <c r="AQ213" s="370"/>
      <c r="AR213" s="370"/>
      <c r="AS213" s="370"/>
      <c r="AT213" s="370"/>
      <c r="AU213" s="370"/>
      <c r="AV213" s="370"/>
      <c r="AW213" s="371"/>
      <c r="AX213" s="411"/>
      <c r="AY213" s="412"/>
      <c r="AZ213" s="412"/>
      <c r="BA213" s="412"/>
      <c r="BB213" s="413"/>
      <c r="BC213" s="416"/>
      <c r="BD213" s="412"/>
      <c r="BE213" s="412"/>
      <c r="BF213" s="412"/>
      <c r="BG213" s="412"/>
      <c r="BH213" s="412"/>
      <c r="BI213" s="413"/>
      <c r="BJ213" s="399" t="s">
        <v>463</v>
      </c>
      <c r="BK213" s="400"/>
      <c r="BL213" s="400"/>
      <c r="BM213" s="400"/>
      <c r="BN213" s="400"/>
      <c r="BO213" s="400"/>
      <c r="BP213" s="400"/>
      <c r="BQ213" s="400"/>
      <c r="BR213" s="400"/>
      <c r="BS213" s="401"/>
      <c r="BT213" s="399" t="s">
        <v>366</v>
      </c>
      <c r="BU213" s="400"/>
      <c r="BV213" s="400"/>
      <c r="BW213" s="401"/>
      <c r="BX213" s="399" t="s">
        <v>446</v>
      </c>
      <c r="BY213" s="400"/>
      <c r="BZ213" s="400"/>
      <c r="CA213" s="401"/>
      <c r="CB213" s="402">
        <f>'244, 247'!T179</f>
        <v>0</v>
      </c>
      <c r="CC213" s="403"/>
      <c r="CD213" s="403"/>
      <c r="CE213" s="403"/>
      <c r="CF213" s="403"/>
      <c r="CG213" s="403"/>
      <c r="CH213" s="403"/>
      <c r="CI213" s="404"/>
      <c r="CJ213" s="402">
        <f>'244, 247'!T180</f>
        <v>0</v>
      </c>
      <c r="CK213" s="403"/>
      <c r="CL213" s="403"/>
      <c r="CM213" s="403"/>
      <c r="CN213" s="403"/>
      <c r="CO213" s="403"/>
      <c r="CP213" s="403"/>
      <c r="CQ213" s="404"/>
      <c r="CR213" s="402">
        <f>'244, 247'!T181</f>
        <v>0</v>
      </c>
      <c r="CS213" s="403"/>
      <c r="CT213" s="403"/>
      <c r="CU213" s="403"/>
      <c r="CV213" s="403"/>
      <c r="CW213" s="403"/>
      <c r="CX213" s="403"/>
      <c r="CY213" s="404"/>
      <c r="CZ213" s="438"/>
      <c r="DA213" s="439"/>
      <c r="DB213" s="439"/>
      <c r="DC213" s="439"/>
      <c r="DD213" s="439"/>
      <c r="DE213" s="439"/>
      <c r="DF213" s="439"/>
      <c r="DG213" s="208"/>
      <c r="DH213" s="166">
        <v>310</v>
      </c>
    </row>
    <row r="214" spans="1:112" s="166" customFormat="1" x14ac:dyDescent="0.2">
      <c r="A214" s="368" t="s">
        <v>367</v>
      </c>
      <c r="B214" s="368"/>
      <c r="C214" s="368"/>
      <c r="D214" s="368"/>
      <c r="E214" s="368"/>
      <c r="F214" s="368"/>
      <c r="G214" s="368"/>
      <c r="H214" s="368"/>
      <c r="I214" s="368"/>
      <c r="J214" s="368"/>
      <c r="K214" s="368"/>
      <c r="L214" s="368"/>
      <c r="M214" s="368"/>
      <c r="N214" s="368"/>
      <c r="O214" s="368"/>
      <c r="P214" s="368"/>
      <c r="Q214" s="368"/>
      <c r="R214" s="368"/>
      <c r="S214" s="368"/>
      <c r="T214" s="368"/>
      <c r="U214" s="368"/>
      <c r="V214" s="368"/>
      <c r="W214" s="368"/>
      <c r="X214" s="368"/>
      <c r="Y214" s="368"/>
      <c r="Z214" s="368"/>
      <c r="AA214" s="368"/>
      <c r="AB214" s="368"/>
      <c r="AC214" s="368"/>
      <c r="AD214" s="368"/>
      <c r="AE214" s="368"/>
      <c r="AF214" s="368"/>
      <c r="AG214" s="368"/>
      <c r="AH214" s="368"/>
      <c r="AI214" s="368"/>
      <c r="AJ214" s="368"/>
      <c r="AK214" s="368"/>
      <c r="AL214" s="368"/>
      <c r="AM214" s="368"/>
      <c r="AN214" s="368"/>
      <c r="AO214" s="368"/>
      <c r="AP214" s="368"/>
      <c r="AQ214" s="368"/>
      <c r="AR214" s="368"/>
      <c r="AS214" s="368"/>
      <c r="AT214" s="368"/>
      <c r="AU214" s="368"/>
      <c r="AV214" s="368"/>
      <c r="AW214" s="368"/>
      <c r="AX214" s="405" t="s">
        <v>214</v>
      </c>
      <c r="AY214" s="406"/>
      <c r="AZ214" s="406"/>
      <c r="BA214" s="406"/>
      <c r="BB214" s="407"/>
      <c r="BC214" s="414" t="s">
        <v>153</v>
      </c>
      <c r="BD214" s="406"/>
      <c r="BE214" s="406"/>
      <c r="BF214" s="406"/>
      <c r="BG214" s="406"/>
      <c r="BH214" s="406"/>
      <c r="BI214" s="407"/>
      <c r="BJ214" s="430"/>
      <c r="BK214" s="431"/>
      <c r="BL214" s="431"/>
      <c r="BM214" s="431"/>
      <c r="BN214" s="431"/>
      <c r="BO214" s="431"/>
      <c r="BP214" s="431"/>
      <c r="BQ214" s="431"/>
      <c r="BR214" s="431"/>
      <c r="BS214" s="432"/>
      <c r="BT214" s="467" t="s">
        <v>369</v>
      </c>
      <c r="BU214" s="468"/>
      <c r="BV214" s="468"/>
      <c r="BW214" s="469"/>
      <c r="BX214" s="467"/>
      <c r="BY214" s="468"/>
      <c r="BZ214" s="468"/>
      <c r="CA214" s="469"/>
      <c r="CB214" s="449">
        <f>CB216+CB217</f>
        <v>3810</v>
      </c>
      <c r="CC214" s="450"/>
      <c r="CD214" s="450"/>
      <c r="CE214" s="450"/>
      <c r="CF214" s="450"/>
      <c r="CG214" s="450"/>
      <c r="CH214" s="450"/>
      <c r="CI214" s="451"/>
      <c r="CJ214" s="449">
        <f t="shared" ref="CJ214" si="79">CJ216+CJ217</f>
        <v>3810</v>
      </c>
      <c r="CK214" s="450"/>
      <c r="CL214" s="450"/>
      <c r="CM214" s="450"/>
      <c r="CN214" s="450"/>
      <c r="CO214" s="450"/>
      <c r="CP214" s="450"/>
      <c r="CQ214" s="451"/>
      <c r="CR214" s="449">
        <f t="shared" ref="CR214" si="80">CR216+CR217</f>
        <v>3810</v>
      </c>
      <c r="CS214" s="450"/>
      <c r="CT214" s="450"/>
      <c r="CU214" s="450"/>
      <c r="CV214" s="450"/>
      <c r="CW214" s="450"/>
      <c r="CX214" s="450"/>
      <c r="CY214" s="451"/>
      <c r="CZ214" s="452"/>
      <c r="DA214" s="453"/>
      <c r="DB214" s="453"/>
      <c r="DC214" s="453"/>
      <c r="DD214" s="453"/>
      <c r="DE214" s="453"/>
      <c r="DF214" s="453"/>
      <c r="DG214" s="454"/>
    </row>
    <row r="215" spans="1:112" s="166" customFormat="1" x14ac:dyDescent="0.2">
      <c r="A215" s="372" t="s">
        <v>368</v>
      </c>
      <c r="B215" s="372"/>
      <c r="C215" s="372"/>
      <c r="D215" s="372"/>
      <c r="E215" s="372"/>
      <c r="F215" s="372"/>
      <c r="G215" s="372"/>
      <c r="H215" s="372"/>
      <c r="I215" s="372"/>
      <c r="J215" s="372"/>
      <c r="K215" s="372"/>
      <c r="L215" s="372"/>
      <c r="M215" s="372"/>
      <c r="N215" s="372"/>
      <c r="O215" s="372"/>
      <c r="P215" s="372"/>
      <c r="Q215" s="372"/>
      <c r="R215" s="372"/>
      <c r="S215" s="372"/>
      <c r="T215" s="372"/>
      <c r="U215" s="372"/>
      <c r="V215" s="372"/>
      <c r="W215" s="372"/>
      <c r="X215" s="372"/>
      <c r="Y215" s="372"/>
      <c r="Z215" s="372"/>
      <c r="AA215" s="372"/>
      <c r="AB215" s="372"/>
      <c r="AC215" s="372"/>
      <c r="AD215" s="372"/>
      <c r="AE215" s="372"/>
      <c r="AF215" s="372"/>
      <c r="AG215" s="372"/>
      <c r="AH215" s="372"/>
      <c r="AI215" s="372"/>
      <c r="AJ215" s="372"/>
      <c r="AK215" s="372"/>
      <c r="AL215" s="372"/>
      <c r="AM215" s="372"/>
      <c r="AN215" s="372"/>
      <c r="AO215" s="372"/>
      <c r="AP215" s="372"/>
      <c r="AQ215" s="372"/>
      <c r="AR215" s="372"/>
      <c r="AS215" s="372"/>
      <c r="AT215" s="372"/>
      <c r="AU215" s="372"/>
      <c r="AV215" s="372"/>
      <c r="AW215" s="372"/>
      <c r="AX215" s="408"/>
      <c r="AY215" s="409"/>
      <c r="AZ215" s="409"/>
      <c r="BA215" s="409"/>
      <c r="BB215" s="410"/>
      <c r="BC215" s="415"/>
      <c r="BD215" s="409"/>
      <c r="BE215" s="409"/>
      <c r="BF215" s="409"/>
      <c r="BG215" s="409"/>
      <c r="BH215" s="409"/>
      <c r="BI215" s="410"/>
      <c r="BJ215" s="433"/>
      <c r="BK215" s="434"/>
      <c r="BL215" s="434"/>
      <c r="BM215" s="434"/>
      <c r="BN215" s="434"/>
      <c r="BO215" s="434"/>
      <c r="BP215" s="434"/>
      <c r="BQ215" s="434"/>
      <c r="BR215" s="434"/>
      <c r="BS215" s="435"/>
      <c r="BT215" s="470"/>
      <c r="BU215" s="471"/>
      <c r="BV215" s="471"/>
      <c r="BW215" s="472"/>
      <c r="BX215" s="470"/>
      <c r="BY215" s="471"/>
      <c r="BZ215" s="471"/>
      <c r="CA215" s="472"/>
      <c r="CB215" s="464"/>
      <c r="CC215" s="465"/>
      <c r="CD215" s="465"/>
      <c r="CE215" s="465"/>
      <c r="CF215" s="465"/>
      <c r="CG215" s="465"/>
      <c r="CH215" s="465"/>
      <c r="CI215" s="466"/>
      <c r="CJ215" s="464"/>
      <c r="CK215" s="465"/>
      <c r="CL215" s="465"/>
      <c r="CM215" s="465"/>
      <c r="CN215" s="465"/>
      <c r="CO215" s="465"/>
      <c r="CP215" s="465"/>
      <c r="CQ215" s="466"/>
      <c r="CR215" s="464"/>
      <c r="CS215" s="465"/>
      <c r="CT215" s="465"/>
      <c r="CU215" s="465"/>
      <c r="CV215" s="465"/>
      <c r="CW215" s="465"/>
      <c r="CX215" s="465"/>
      <c r="CY215" s="466"/>
      <c r="CZ215" s="455"/>
      <c r="DA215" s="456"/>
      <c r="DB215" s="456"/>
      <c r="DC215" s="456"/>
      <c r="DD215" s="456"/>
      <c r="DE215" s="456"/>
      <c r="DF215" s="456"/>
      <c r="DG215" s="457"/>
    </row>
    <row r="216" spans="1:112" s="166" customFormat="1" x14ac:dyDescent="0.2">
      <c r="A216" s="372"/>
      <c r="B216" s="372"/>
      <c r="C216" s="372"/>
      <c r="D216" s="372"/>
      <c r="E216" s="372"/>
      <c r="F216" s="372"/>
      <c r="G216" s="372"/>
      <c r="H216" s="372"/>
      <c r="I216" s="372"/>
      <c r="J216" s="372"/>
      <c r="K216" s="372"/>
      <c r="L216" s="372"/>
      <c r="M216" s="372"/>
      <c r="N216" s="372"/>
      <c r="O216" s="372"/>
      <c r="P216" s="372"/>
      <c r="Q216" s="372"/>
      <c r="R216" s="372"/>
      <c r="S216" s="372"/>
      <c r="T216" s="372"/>
      <c r="U216" s="372"/>
      <c r="V216" s="372"/>
      <c r="W216" s="372"/>
      <c r="X216" s="372"/>
      <c r="Y216" s="372"/>
      <c r="Z216" s="372"/>
      <c r="AA216" s="372"/>
      <c r="AB216" s="372"/>
      <c r="AC216" s="372"/>
      <c r="AD216" s="372"/>
      <c r="AE216" s="372"/>
      <c r="AF216" s="372"/>
      <c r="AG216" s="372"/>
      <c r="AH216" s="372"/>
      <c r="AI216" s="372"/>
      <c r="AJ216" s="372"/>
      <c r="AK216" s="372"/>
      <c r="AL216" s="372"/>
      <c r="AM216" s="372"/>
      <c r="AN216" s="372"/>
      <c r="AO216" s="372"/>
      <c r="AP216" s="372"/>
      <c r="AQ216" s="372"/>
      <c r="AR216" s="372"/>
      <c r="AS216" s="372"/>
      <c r="AT216" s="372"/>
      <c r="AU216" s="372"/>
      <c r="AV216" s="372"/>
      <c r="AW216" s="372"/>
      <c r="AX216" s="408"/>
      <c r="AY216" s="409"/>
      <c r="AZ216" s="409"/>
      <c r="BA216" s="409"/>
      <c r="BB216" s="410"/>
      <c r="BC216" s="415"/>
      <c r="BD216" s="409"/>
      <c r="BE216" s="409"/>
      <c r="BF216" s="409"/>
      <c r="BG216" s="409"/>
      <c r="BH216" s="409"/>
      <c r="BI216" s="410"/>
      <c r="BJ216" s="399" t="s">
        <v>463</v>
      </c>
      <c r="BK216" s="400"/>
      <c r="BL216" s="400"/>
      <c r="BM216" s="400"/>
      <c r="BN216" s="400"/>
      <c r="BO216" s="400"/>
      <c r="BP216" s="400"/>
      <c r="BQ216" s="400"/>
      <c r="BR216" s="400"/>
      <c r="BS216" s="401"/>
      <c r="BT216" s="399" t="s">
        <v>369</v>
      </c>
      <c r="BU216" s="400"/>
      <c r="BV216" s="400"/>
      <c r="BW216" s="401"/>
      <c r="BX216" s="399" t="s">
        <v>447</v>
      </c>
      <c r="BY216" s="400"/>
      <c r="BZ216" s="400"/>
      <c r="CA216" s="401"/>
      <c r="CB216" s="402">
        <f>'244, 247'!T255</f>
        <v>0</v>
      </c>
      <c r="CC216" s="403"/>
      <c r="CD216" s="403"/>
      <c r="CE216" s="403"/>
      <c r="CF216" s="403"/>
      <c r="CG216" s="403"/>
      <c r="CH216" s="403"/>
      <c r="CI216" s="404"/>
      <c r="CJ216" s="402">
        <v>0</v>
      </c>
      <c r="CK216" s="403"/>
      <c r="CL216" s="403"/>
      <c r="CM216" s="403"/>
      <c r="CN216" s="403"/>
      <c r="CO216" s="403"/>
      <c r="CP216" s="403"/>
      <c r="CQ216" s="404"/>
      <c r="CR216" s="402">
        <v>0</v>
      </c>
      <c r="CS216" s="403"/>
      <c r="CT216" s="403"/>
      <c r="CU216" s="403"/>
      <c r="CV216" s="403"/>
      <c r="CW216" s="403"/>
      <c r="CX216" s="403"/>
      <c r="CY216" s="404"/>
      <c r="CZ216" s="438"/>
      <c r="DA216" s="439"/>
      <c r="DB216" s="439"/>
      <c r="DC216" s="439"/>
      <c r="DD216" s="439"/>
      <c r="DE216" s="439"/>
      <c r="DF216" s="439"/>
      <c r="DG216" s="208"/>
      <c r="DH216" s="166">
        <v>341</v>
      </c>
    </row>
    <row r="217" spans="1:112" s="166" customFormat="1" x14ac:dyDescent="0.2">
      <c r="A217" s="372"/>
      <c r="B217" s="372"/>
      <c r="C217" s="372"/>
      <c r="D217" s="372"/>
      <c r="E217" s="372"/>
      <c r="F217" s="372"/>
      <c r="G217" s="372"/>
      <c r="H217" s="372"/>
      <c r="I217" s="372"/>
      <c r="J217" s="372"/>
      <c r="K217" s="372"/>
      <c r="L217" s="372"/>
      <c r="M217" s="372"/>
      <c r="N217" s="372"/>
      <c r="O217" s="372"/>
      <c r="P217" s="372"/>
      <c r="Q217" s="372"/>
      <c r="R217" s="372"/>
      <c r="S217" s="372"/>
      <c r="T217" s="372"/>
      <c r="U217" s="372"/>
      <c r="V217" s="372"/>
      <c r="W217" s="372"/>
      <c r="X217" s="372"/>
      <c r="Y217" s="372"/>
      <c r="Z217" s="372"/>
      <c r="AA217" s="372"/>
      <c r="AB217" s="372"/>
      <c r="AC217" s="372"/>
      <c r="AD217" s="372"/>
      <c r="AE217" s="372"/>
      <c r="AF217" s="372"/>
      <c r="AG217" s="372"/>
      <c r="AH217" s="372"/>
      <c r="AI217" s="372"/>
      <c r="AJ217" s="372"/>
      <c r="AK217" s="372"/>
      <c r="AL217" s="372"/>
      <c r="AM217" s="372"/>
      <c r="AN217" s="372"/>
      <c r="AO217" s="372"/>
      <c r="AP217" s="372"/>
      <c r="AQ217" s="372"/>
      <c r="AR217" s="372"/>
      <c r="AS217" s="372"/>
      <c r="AT217" s="372"/>
      <c r="AU217" s="372"/>
      <c r="AV217" s="372"/>
      <c r="AW217" s="372"/>
      <c r="AX217" s="411"/>
      <c r="AY217" s="412"/>
      <c r="AZ217" s="412"/>
      <c r="BA217" s="412"/>
      <c r="BB217" s="413"/>
      <c r="BC217" s="416"/>
      <c r="BD217" s="412"/>
      <c r="BE217" s="412"/>
      <c r="BF217" s="412"/>
      <c r="BG217" s="412"/>
      <c r="BH217" s="412"/>
      <c r="BI217" s="413"/>
      <c r="BJ217" s="399"/>
      <c r="BK217" s="400"/>
      <c r="BL217" s="400"/>
      <c r="BM217" s="400"/>
      <c r="BN217" s="400"/>
      <c r="BO217" s="400"/>
      <c r="BP217" s="400"/>
      <c r="BQ217" s="400"/>
      <c r="BR217" s="400"/>
      <c r="BS217" s="401"/>
      <c r="BT217" s="399" t="s">
        <v>369</v>
      </c>
      <c r="BU217" s="400"/>
      <c r="BV217" s="400"/>
      <c r="BW217" s="401"/>
      <c r="BX217" s="399" t="s">
        <v>446</v>
      </c>
      <c r="BY217" s="400"/>
      <c r="BZ217" s="400"/>
      <c r="CA217" s="401"/>
      <c r="CB217" s="402">
        <f>'244, 247'!T208</f>
        <v>3810</v>
      </c>
      <c r="CC217" s="403"/>
      <c r="CD217" s="403"/>
      <c r="CE217" s="403"/>
      <c r="CF217" s="403"/>
      <c r="CG217" s="403"/>
      <c r="CH217" s="403"/>
      <c r="CI217" s="404"/>
      <c r="CJ217" s="402">
        <f>CB217</f>
        <v>3810</v>
      </c>
      <c r="CK217" s="403"/>
      <c r="CL217" s="403"/>
      <c r="CM217" s="403"/>
      <c r="CN217" s="403"/>
      <c r="CO217" s="403"/>
      <c r="CP217" s="403"/>
      <c r="CQ217" s="404"/>
      <c r="CR217" s="402">
        <f>CB217</f>
        <v>3810</v>
      </c>
      <c r="CS217" s="403"/>
      <c r="CT217" s="403"/>
      <c r="CU217" s="403"/>
      <c r="CV217" s="403"/>
      <c r="CW217" s="403"/>
      <c r="CX217" s="403"/>
      <c r="CY217" s="404"/>
      <c r="CZ217" s="438"/>
      <c r="DA217" s="439"/>
      <c r="DB217" s="439"/>
      <c r="DC217" s="439"/>
      <c r="DD217" s="439"/>
      <c r="DE217" s="439"/>
      <c r="DF217" s="439"/>
      <c r="DG217" s="208"/>
      <c r="DH217" s="166">
        <v>341</v>
      </c>
    </row>
    <row r="218" spans="1:112" s="166" customFormat="1" x14ac:dyDescent="0.2">
      <c r="A218" s="368" t="s">
        <v>370</v>
      </c>
      <c r="B218" s="368"/>
      <c r="C218" s="368"/>
      <c r="D218" s="368"/>
      <c r="E218" s="368"/>
      <c r="F218" s="368"/>
      <c r="G218" s="368"/>
      <c r="H218" s="368"/>
      <c r="I218" s="368"/>
      <c r="J218" s="368"/>
      <c r="K218" s="368"/>
      <c r="L218" s="368"/>
      <c r="M218" s="368"/>
      <c r="N218" s="368"/>
      <c r="O218" s="368"/>
      <c r="P218" s="368"/>
      <c r="Q218" s="368"/>
      <c r="R218" s="368"/>
      <c r="S218" s="368"/>
      <c r="T218" s="368"/>
      <c r="U218" s="368"/>
      <c r="V218" s="368"/>
      <c r="W218" s="368"/>
      <c r="X218" s="368"/>
      <c r="Y218" s="368"/>
      <c r="Z218" s="368"/>
      <c r="AA218" s="368"/>
      <c r="AB218" s="368"/>
      <c r="AC218" s="368"/>
      <c r="AD218" s="368"/>
      <c r="AE218" s="368"/>
      <c r="AF218" s="368"/>
      <c r="AG218" s="368"/>
      <c r="AH218" s="368"/>
      <c r="AI218" s="368"/>
      <c r="AJ218" s="368"/>
      <c r="AK218" s="368"/>
      <c r="AL218" s="368"/>
      <c r="AM218" s="368"/>
      <c r="AN218" s="368"/>
      <c r="AO218" s="368"/>
      <c r="AP218" s="368"/>
      <c r="AQ218" s="368"/>
      <c r="AR218" s="368"/>
      <c r="AS218" s="368"/>
      <c r="AT218" s="368"/>
      <c r="AU218" s="368"/>
      <c r="AV218" s="368"/>
      <c r="AW218" s="369"/>
      <c r="AX218" s="405" t="s">
        <v>216</v>
      </c>
      <c r="AY218" s="406"/>
      <c r="AZ218" s="406"/>
      <c r="BA218" s="406"/>
      <c r="BB218" s="407"/>
      <c r="BC218" s="414" t="s">
        <v>153</v>
      </c>
      <c r="BD218" s="406"/>
      <c r="BE218" s="406"/>
      <c r="BF218" s="406"/>
      <c r="BG218" s="406"/>
      <c r="BH218" s="406"/>
      <c r="BI218" s="407"/>
      <c r="BJ218" s="399" t="s">
        <v>463</v>
      </c>
      <c r="BK218" s="400"/>
      <c r="BL218" s="400"/>
      <c r="BM218" s="400"/>
      <c r="BN218" s="400"/>
      <c r="BO218" s="400"/>
      <c r="BP218" s="400"/>
      <c r="BQ218" s="400"/>
      <c r="BR218" s="400"/>
      <c r="BS218" s="401"/>
      <c r="BT218" s="461" t="s">
        <v>371</v>
      </c>
      <c r="BU218" s="462"/>
      <c r="BV218" s="462"/>
      <c r="BW218" s="463"/>
      <c r="BX218" s="461"/>
      <c r="BY218" s="462"/>
      <c r="BZ218" s="462"/>
      <c r="CA218" s="463"/>
      <c r="CB218" s="458">
        <f>SUM(CB219:CI221)</f>
        <v>1546136.5</v>
      </c>
      <c r="CC218" s="459"/>
      <c r="CD218" s="459"/>
      <c r="CE218" s="459"/>
      <c r="CF218" s="459"/>
      <c r="CG218" s="459"/>
      <c r="CH218" s="459"/>
      <c r="CI218" s="460"/>
      <c r="CJ218" s="458">
        <f t="shared" ref="CJ218" si="81">SUM(CJ219:CQ221)</f>
        <v>1553972.35</v>
      </c>
      <c r="CK218" s="459"/>
      <c r="CL218" s="459"/>
      <c r="CM218" s="459"/>
      <c r="CN218" s="459"/>
      <c r="CO218" s="459"/>
      <c r="CP218" s="459"/>
      <c r="CQ218" s="460"/>
      <c r="CR218" s="458">
        <f t="shared" ref="CR218" si="82">SUM(CR219:CY221)</f>
        <v>1860388.9</v>
      </c>
      <c r="CS218" s="459"/>
      <c r="CT218" s="459"/>
      <c r="CU218" s="459"/>
      <c r="CV218" s="459"/>
      <c r="CW218" s="459"/>
      <c r="CX218" s="459"/>
      <c r="CY218" s="460"/>
      <c r="CZ218" s="438"/>
      <c r="DA218" s="439"/>
      <c r="DB218" s="439"/>
      <c r="DC218" s="439"/>
      <c r="DD218" s="439"/>
      <c r="DE218" s="439"/>
      <c r="DF218" s="439"/>
      <c r="DG218" s="208"/>
    </row>
    <row r="219" spans="1:112" s="166" customFormat="1" x14ac:dyDescent="0.2">
      <c r="A219" s="372"/>
      <c r="B219" s="372"/>
      <c r="C219" s="372"/>
      <c r="D219" s="372"/>
      <c r="E219" s="372"/>
      <c r="F219" s="372"/>
      <c r="G219" s="372"/>
      <c r="H219" s="372"/>
      <c r="I219" s="372"/>
      <c r="J219" s="372"/>
      <c r="K219" s="372"/>
      <c r="L219" s="372"/>
      <c r="M219" s="372"/>
      <c r="N219" s="372"/>
      <c r="O219" s="372"/>
      <c r="P219" s="372"/>
      <c r="Q219" s="372"/>
      <c r="R219" s="372"/>
      <c r="S219" s="372"/>
      <c r="T219" s="372"/>
      <c r="U219" s="372"/>
      <c r="V219" s="372"/>
      <c r="W219" s="372"/>
      <c r="X219" s="372"/>
      <c r="Y219" s="372"/>
      <c r="Z219" s="372"/>
      <c r="AA219" s="372"/>
      <c r="AB219" s="372"/>
      <c r="AC219" s="372"/>
      <c r="AD219" s="372"/>
      <c r="AE219" s="372"/>
      <c r="AF219" s="372"/>
      <c r="AG219" s="372"/>
      <c r="AH219" s="372"/>
      <c r="AI219" s="372"/>
      <c r="AJ219" s="372"/>
      <c r="AK219" s="372"/>
      <c r="AL219" s="372"/>
      <c r="AM219" s="372"/>
      <c r="AN219" s="372"/>
      <c r="AO219" s="372"/>
      <c r="AP219" s="372"/>
      <c r="AQ219" s="372"/>
      <c r="AR219" s="372"/>
      <c r="AS219" s="372"/>
      <c r="AT219" s="372"/>
      <c r="AU219" s="372"/>
      <c r="AV219" s="372"/>
      <c r="AW219" s="373"/>
      <c r="AX219" s="408"/>
      <c r="AY219" s="409"/>
      <c r="AZ219" s="409"/>
      <c r="BA219" s="409"/>
      <c r="BB219" s="410"/>
      <c r="BC219" s="415"/>
      <c r="BD219" s="409"/>
      <c r="BE219" s="409"/>
      <c r="BF219" s="409"/>
      <c r="BG219" s="409"/>
      <c r="BH219" s="409"/>
      <c r="BI219" s="410"/>
      <c r="BJ219" s="399" t="s">
        <v>463</v>
      </c>
      <c r="BK219" s="400"/>
      <c r="BL219" s="400"/>
      <c r="BM219" s="400"/>
      <c r="BN219" s="400"/>
      <c r="BO219" s="400"/>
      <c r="BP219" s="400"/>
      <c r="BQ219" s="400"/>
      <c r="BR219" s="400"/>
      <c r="BS219" s="401"/>
      <c r="BT219" s="399" t="s">
        <v>371</v>
      </c>
      <c r="BU219" s="400"/>
      <c r="BV219" s="400"/>
      <c r="BW219" s="401"/>
      <c r="BX219" s="399" t="s">
        <v>447</v>
      </c>
      <c r="BY219" s="400"/>
      <c r="BZ219" s="400"/>
      <c r="CA219" s="401"/>
      <c r="CB219" s="402">
        <f>'244, 247'!T259</f>
        <v>598683.98</v>
      </c>
      <c r="CC219" s="403"/>
      <c r="CD219" s="403"/>
      <c r="CE219" s="403"/>
      <c r="CF219" s="403"/>
      <c r="CG219" s="403"/>
      <c r="CH219" s="403"/>
      <c r="CI219" s="404"/>
      <c r="CJ219" s="402">
        <f>'244, 247'!T261</f>
        <v>597520</v>
      </c>
      <c r="CK219" s="403"/>
      <c r="CL219" s="403"/>
      <c r="CM219" s="403"/>
      <c r="CN219" s="403"/>
      <c r="CO219" s="403"/>
      <c r="CP219" s="403"/>
      <c r="CQ219" s="404"/>
      <c r="CR219" s="402">
        <f>'244, 247'!T262</f>
        <v>597520</v>
      </c>
      <c r="CS219" s="403"/>
      <c r="CT219" s="403"/>
      <c r="CU219" s="403"/>
      <c r="CV219" s="403"/>
      <c r="CW219" s="403"/>
      <c r="CX219" s="403"/>
      <c r="CY219" s="404"/>
      <c r="CZ219" s="438"/>
      <c r="DA219" s="439"/>
      <c r="DB219" s="439"/>
      <c r="DC219" s="439"/>
      <c r="DD219" s="439"/>
      <c r="DE219" s="439"/>
      <c r="DF219" s="439"/>
      <c r="DG219" s="208"/>
      <c r="DH219" s="166">
        <v>342</v>
      </c>
    </row>
    <row r="220" spans="1:112" s="166" customFormat="1" x14ac:dyDescent="0.2">
      <c r="A220" s="372"/>
      <c r="B220" s="372"/>
      <c r="C220" s="372"/>
      <c r="D220" s="372"/>
      <c r="E220" s="372"/>
      <c r="F220" s="372"/>
      <c r="G220" s="372"/>
      <c r="H220" s="372"/>
      <c r="I220" s="372"/>
      <c r="J220" s="372"/>
      <c r="K220" s="372"/>
      <c r="L220" s="372"/>
      <c r="M220" s="372"/>
      <c r="N220" s="372"/>
      <c r="O220" s="372"/>
      <c r="P220" s="372"/>
      <c r="Q220" s="372"/>
      <c r="R220" s="372"/>
      <c r="S220" s="372"/>
      <c r="T220" s="372"/>
      <c r="U220" s="372"/>
      <c r="V220" s="372"/>
      <c r="W220" s="372"/>
      <c r="X220" s="372"/>
      <c r="Y220" s="372"/>
      <c r="Z220" s="372"/>
      <c r="AA220" s="372"/>
      <c r="AB220" s="372"/>
      <c r="AC220" s="372"/>
      <c r="AD220" s="372"/>
      <c r="AE220" s="372"/>
      <c r="AF220" s="372"/>
      <c r="AG220" s="372"/>
      <c r="AH220" s="372"/>
      <c r="AI220" s="372"/>
      <c r="AJ220" s="372"/>
      <c r="AK220" s="372"/>
      <c r="AL220" s="372"/>
      <c r="AM220" s="372"/>
      <c r="AN220" s="372"/>
      <c r="AO220" s="372"/>
      <c r="AP220" s="372"/>
      <c r="AQ220" s="372"/>
      <c r="AR220" s="372"/>
      <c r="AS220" s="372"/>
      <c r="AT220" s="372"/>
      <c r="AU220" s="372"/>
      <c r="AV220" s="372"/>
      <c r="AW220" s="373"/>
      <c r="AX220" s="408"/>
      <c r="AY220" s="409"/>
      <c r="AZ220" s="409"/>
      <c r="BA220" s="409"/>
      <c r="BB220" s="410"/>
      <c r="BC220" s="415"/>
      <c r="BD220" s="409"/>
      <c r="BE220" s="409"/>
      <c r="BF220" s="409"/>
      <c r="BG220" s="409"/>
      <c r="BH220" s="409"/>
      <c r="BI220" s="410"/>
      <c r="BJ220" s="399" t="s">
        <v>463</v>
      </c>
      <c r="BK220" s="400"/>
      <c r="BL220" s="400"/>
      <c r="BM220" s="400"/>
      <c r="BN220" s="400"/>
      <c r="BO220" s="400"/>
      <c r="BP220" s="400"/>
      <c r="BQ220" s="400"/>
      <c r="BR220" s="400"/>
      <c r="BS220" s="401"/>
      <c r="BT220" s="399" t="s">
        <v>371</v>
      </c>
      <c r="BU220" s="400"/>
      <c r="BV220" s="400"/>
      <c r="BW220" s="401"/>
      <c r="BX220" s="399" t="s">
        <v>446</v>
      </c>
      <c r="BY220" s="400"/>
      <c r="BZ220" s="400"/>
      <c r="CA220" s="401"/>
      <c r="CB220" s="402">
        <f>'244, 247'!T235</f>
        <v>947452.52000000014</v>
      </c>
      <c r="CC220" s="403"/>
      <c r="CD220" s="403"/>
      <c r="CE220" s="403"/>
      <c r="CF220" s="403"/>
      <c r="CG220" s="403"/>
      <c r="CH220" s="403"/>
      <c r="CI220" s="404"/>
      <c r="CJ220" s="402">
        <f>CB220+9000-0.17</f>
        <v>956452.35000000009</v>
      </c>
      <c r="CK220" s="403"/>
      <c r="CL220" s="403"/>
      <c r="CM220" s="403"/>
      <c r="CN220" s="403"/>
      <c r="CO220" s="403"/>
      <c r="CP220" s="403"/>
      <c r="CQ220" s="404"/>
      <c r="CR220" s="402">
        <v>1262868.8999999999</v>
      </c>
      <c r="CS220" s="403"/>
      <c r="CT220" s="403"/>
      <c r="CU220" s="403"/>
      <c r="CV220" s="403"/>
      <c r="CW220" s="403"/>
      <c r="CX220" s="403"/>
      <c r="CY220" s="404"/>
      <c r="CZ220" s="438"/>
      <c r="DA220" s="439"/>
      <c r="DB220" s="439"/>
      <c r="DC220" s="439"/>
      <c r="DD220" s="439"/>
      <c r="DE220" s="439"/>
      <c r="DF220" s="439"/>
      <c r="DG220" s="208"/>
      <c r="DH220" s="166">
        <v>342</v>
      </c>
    </row>
    <row r="221" spans="1:112" s="166" customFormat="1" x14ac:dyDescent="0.2">
      <c r="A221" s="370"/>
      <c r="B221" s="370"/>
      <c r="C221" s="370"/>
      <c r="D221" s="370"/>
      <c r="E221" s="370"/>
      <c r="F221" s="370"/>
      <c r="G221" s="370"/>
      <c r="H221" s="370"/>
      <c r="I221" s="370"/>
      <c r="J221" s="370"/>
      <c r="K221" s="370"/>
      <c r="L221" s="370"/>
      <c r="M221" s="370"/>
      <c r="N221" s="370"/>
      <c r="O221" s="370"/>
      <c r="P221" s="370"/>
      <c r="Q221" s="370"/>
      <c r="R221" s="370"/>
      <c r="S221" s="370"/>
      <c r="T221" s="370"/>
      <c r="U221" s="370"/>
      <c r="V221" s="370"/>
      <c r="W221" s="370"/>
      <c r="X221" s="370"/>
      <c r="Y221" s="370"/>
      <c r="Z221" s="370"/>
      <c r="AA221" s="370"/>
      <c r="AB221" s="370"/>
      <c r="AC221" s="370"/>
      <c r="AD221" s="370"/>
      <c r="AE221" s="370"/>
      <c r="AF221" s="370"/>
      <c r="AG221" s="370"/>
      <c r="AH221" s="370"/>
      <c r="AI221" s="370"/>
      <c r="AJ221" s="370"/>
      <c r="AK221" s="370"/>
      <c r="AL221" s="370"/>
      <c r="AM221" s="370"/>
      <c r="AN221" s="370"/>
      <c r="AO221" s="370"/>
      <c r="AP221" s="370"/>
      <c r="AQ221" s="370"/>
      <c r="AR221" s="370"/>
      <c r="AS221" s="370"/>
      <c r="AT221" s="370"/>
      <c r="AU221" s="370"/>
      <c r="AV221" s="370"/>
      <c r="AW221" s="371"/>
      <c r="AX221" s="411"/>
      <c r="AY221" s="412"/>
      <c r="AZ221" s="412"/>
      <c r="BA221" s="412"/>
      <c r="BB221" s="413"/>
      <c r="BC221" s="416"/>
      <c r="BD221" s="412"/>
      <c r="BE221" s="412"/>
      <c r="BF221" s="412"/>
      <c r="BG221" s="412"/>
      <c r="BH221" s="412"/>
      <c r="BI221" s="413"/>
      <c r="BJ221" s="399" t="s">
        <v>463</v>
      </c>
      <c r="BK221" s="400"/>
      <c r="BL221" s="400"/>
      <c r="BM221" s="400"/>
      <c r="BN221" s="400"/>
      <c r="BO221" s="400"/>
      <c r="BP221" s="400"/>
      <c r="BQ221" s="400"/>
      <c r="BR221" s="400"/>
      <c r="BS221" s="401"/>
      <c r="BT221" s="399" t="s">
        <v>371</v>
      </c>
      <c r="BU221" s="400"/>
      <c r="BV221" s="400"/>
      <c r="BW221" s="401"/>
      <c r="BX221" s="399" t="s">
        <v>448</v>
      </c>
      <c r="BY221" s="400"/>
      <c r="BZ221" s="400"/>
      <c r="CA221" s="401"/>
      <c r="CB221" s="402"/>
      <c r="CC221" s="403"/>
      <c r="CD221" s="403"/>
      <c r="CE221" s="403"/>
      <c r="CF221" s="403"/>
      <c r="CG221" s="403"/>
      <c r="CH221" s="403"/>
      <c r="CI221" s="404"/>
      <c r="CJ221" s="402"/>
      <c r="CK221" s="403"/>
      <c r="CL221" s="403"/>
      <c r="CM221" s="403"/>
      <c r="CN221" s="403"/>
      <c r="CO221" s="403"/>
      <c r="CP221" s="403"/>
      <c r="CQ221" s="404"/>
      <c r="CR221" s="402"/>
      <c r="CS221" s="403"/>
      <c r="CT221" s="403"/>
      <c r="CU221" s="403"/>
      <c r="CV221" s="403"/>
      <c r="CW221" s="403"/>
      <c r="CX221" s="403"/>
      <c r="CY221" s="404"/>
      <c r="CZ221" s="438"/>
      <c r="DA221" s="439"/>
      <c r="DB221" s="439"/>
      <c r="DC221" s="439"/>
      <c r="DD221" s="439"/>
      <c r="DE221" s="439"/>
      <c r="DF221" s="439"/>
      <c r="DG221" s="208"/>
    </row>
    <row r="222" spans="1:112" s="166" customFormat="1" x14ac:dyDescent="0.2">
      <c r="A222" s="368" t="s">
        <v>372</v>
      </c>
      <c r="B222" s="368"/>
      <c r="C222" s="368"/>
      <c r="D222" s="368"/>
      <c r="E222" s="368"/>
      <c r="F222" s="368"/>
      <c r="G222" s="368"/>
      <c r="H222" s="368"/>
      <c r="I222" s="368"/>
      <c r="J222" s="368"/>
      <c r="K222" s="368"/>
      <c r="L222" s="368"/>
      <c r="M222" s="368"/>
      <c r="N222" s="368"/>
      <c r="O222" s="368"/>
      <c r="P222" s="368"/>
      <c r="Q222" s="368"/>
      <c r="R222" s="368"/>
      <c r="S222" s="368"/>
      <c r="T222" s="368"/>
      <c r="U222" s="368"/>
      <c r="V222" s="368"/>
      <c r="W222" s="368"/>
      <c r="X222" s="368"/>
      <c r="Y222" s="368"/>
      <c r="Z222" s="368"/>
      <c r="AA222" s="368"/>
      <c r="AB222" s="368"/>
      <c r="AC222" s="368"/>
      <c r="AD222" s="368"/>
      <c r="AE222" s="368"/>
      <c r="AF222" s="368"/>
      <c r="AG222" s="368"/>
      <c r="AH222" s="368"/>
      <c r="AI222" s="368"/>
      <c r="AJ222" s="368"/>
      <c r="AK222" s="368"/>
      <c r="AL222" s="368"/>
      <c r="AM222" s="368"/>
      <c r="AN222" s="368"/>
      <c r="AO222" s="368"/>
      <c r="AP222" s="368"/>
      <c r="AQ222" s="368"/>
      <c r="AR222" s="368"/>
      <c r="AS222" s="368"/>
      <c r="AT222" s="368"/>
      <c r="AU222" s="368"/>
      <c r="AV222" s="368"/>
      <c r="AW222" s="369"/>
      <c r="AX222" s="405" t="s">
        <v>373</v>
      </c>
      <c r="AY222" s="406"/>
      <c r="AZ222" s="406"/>
      <c r="BA222" s="406"/>
      <c r="BB222" s="407"/>
      <c r="BC222" s="414" t="s">
        <v>153</v>
      </c>
      <c r="BD222" s="406"/>
      <c r="BE222" s="406"/>
      <c r="BF222" s="406"/>
      <c r="BG222" s="406"/>
      <c r="BH222" s="406"/>
      <c r="BI222" s="407"/>
      <c r="BJ222" s="399"/>
      <c r="BK222" s="400"/>
      <c r="BL222" s="400"/>
      <c r="BM222" s="400"/>
      <c r="BN222" s="400"/>
      <c r="BO222" s="400"/>
      <c r="BP222" s="400"/>
      <c r="BQ222" s="400"/>
      <c r="BR222" s="400"/>
      <c r="BS222" s="401"/>
      <c r="BT222" s="461" t="s">
        <v>374</v>
      </c>
      <c r="BU222" s="462"/>
      <c r="BV222" s="462"/>
      <c r="BW222" s="463"/>
      <c r="BX222" s="461"/>
      <c r="BY222" s="462"/>
      <c r="BZ222" s="462"/>
      <c r="CA222" s="463"/>
      <c r="CB222" s="458">
        <f>CB223+CB224</f>
        <v>0</v>
      </c>
      <c r="CC222" s="459"/>
      <c r="CD222" s="459"/>
      <c r="CE222" s="459"/>
      <c r="CF222" s="459"/>
      <c r="CG222" s="459"/>
      <c r="CH222" s="459"/>
      <c r="CI222" s="460"/>
      <c r="CJ222" s="458">
        <f t="shared" ref="CJ222" si="83">CJ223+CJ224</f>
        <v>0</v>
      </c>
      <c r="CK222" s="459"/>
      <c r="CL222" s="459"/>
      <c r="CM222" s="459"/>
      <c r="CN222" s="459"/>
      <c r="CO222" s="459"/>
      <c r="CP222" s="459"/>
      <c r="CQ222" s="460"/>
      <c r="CR222" s="458">
        <f t="shared" ref="CR222" si="84">CR223+CR224</f>
        <v>0</v>
      </c>
      <c r="CS222" s="459"/>
      <c r="CT222" s="459"/>
      <c r="CU222" s="459"/>
      <c r="CV222" s="459"/>
      <c r="CW222" s="459"/>
      <c r="CX222" s="459"/>
      <c r="CY222" s="460"/>
      <c r="CZ222" s="438"/>
      <c r="DA222" s="439"/>
      <c r="DB222" s="439"/>
      <c r="DC222" s="439"/>
      <c r="DD222" s="439"/>
      <c r="DE222" s="439"/>
      <c r="DF222" s="439"/>
      <c r="DG222" s="208"/>
    </row>
    <row r="223" spans="1:112" s="166" customFormat="1" x14ac:dyDescent="0.2">
      <c r="A223" s="372"/>
      <c r="B223" s="372"/>
      <c r="C223" s="372"/>
      <c r="D223" s="372"/>
      <c r="E223" s="372"/>
      <c r="F223" s="372"/>
      <c r="G223" s="372"/>
      <c r="H223" s="372"/>
      <c r="I223" s="372"/>
      <c r="J223" s="372"/>
      <c r="K223" s="372"/>
      <c r="L223" s="372"/>
      <c r="M223" s="372"/>
      <c r="N223" s="372"/>
      <c r="O223" s="372"/>
      <c r="P223" s="372"/>
      <c r="Q223" s="372"/>
      <c r="R223" s="372"/>
      <c r="S223" s="372"/>
      <c r="T223" s="372"/>
      <c r="U223" s="372"/>
      <c r="V223" s="372"/>
      <c r="W223" s="372"/>
      <c r="X223" s="372"/>
      <c r="Y223" s="372"/>
      <c r="Z223" s="372"/>
      <c r="AA223" s="372"/>
      <c r="AB223" s="372"/>
      <c r="AC223" s="372"/>
      <c r="AD223" s="372"/>
      <c r="AE223" s="372"/>
      <c r="AF223" s="372"/>
      <c r="AG223" s="372"/>
      <c r="AH223" s="372"/>
      <c r="AI223" s="372"/>
      <c r="AJ223" s="372"/>
      <c r="AK223" s="372"/>
      <c r="AL223" s="372"/>
      <c r="AM223" s="372"/>
      <c r="AN223" s="372"/>
      <c r="AO223" s="372"/>
      <c r="AP223" s="372"/>
      <c r="AQ223" s="372"/>
      <c r="AR223" s="372"/>
      <c r="AS223" s="372"/>
      <c r="AT223" s="372"/>
      <c r="AU223" s="372"/>
      <c r="AV223" s="372"/>
      <c r="AW223" s="373"/>
      <c r="AX223" s="408"/>
      <c r="AY223" s="409"/>
      <c r="AZ223" s="409"/>
      <c r="BA223" s="409"/>
      <c r="BB223" s="410"/>
      <c r="BC223" s="415"/>
      <c r="BD223" s="409"/>
      <c r="BE223" s="409"/>
      <c r="BF223" s="409"/>
      <c r="BG223" s="409"/>
      <c r="BH223" s="409"/>
      <c r="BI223" s="410"/>
      <c r="BJ223" s="399" t="s">
        <v>463</v>
      </c>
      <c r="BK223" s="400"/>
      <c r="BL223" s="400"/>
      <c r="BM223" s="400"/>
      <c r="BN223" s="400"/>
      <c r="BO223" s="400"/>
      <c r="BP223" s="400"/>
      <c r="BQ223" s="400"/>
      <c r="BR223" s="400"/>
      <c r="BS223" s="401"/>
      <c r="BT223" s="399" t="s">
        <v>374</v>
      </c>
      <c r="BU223" s="400"/>
      <c r="BV223" s="400"/>
      <c r="BW223" s="401"/>
      <c r="BX223" s="399" t="s">
        <v>447</v>
      </c>
      <c r="BY223" s="400"/>
      <c r="BZ223" s="400"/>
      <c r="CA223" s="401"/>
      <c r="CB223" s="402">
        <f>'244, 247'!T250</f>
        <v>0</v>
      </c>
      <c r="CC223" s="403"/>
      <c r="CD223" s="403"/>
      <c r="CE223" s="403"/>
      <c r="CF223" s="403"/>
      <c r="CG223" s="403"/>
      <c r="CH223" s="403"/>
      <c r="CI223" s="404"/>
      <c r="CJ223" s="402">
        <v>0</v>
      </c>
      <c r="CK223" s="403"/>
      <c r="CL223" s="403"/>
      <c r="CM223" s="403"/>
      <c r="CN223" s="403"/>
      <c r="CO223" s="403"/>
      <c r="CP223" s="403"/>
      <c r="CQ223" s="404"/>
      <c r="CR223" s="402">
        <v>0</v>
      </c>
      <c r="CS223" s="403"/>
      <c r="CT223" s="403"/>
      <c r="CU223" s="403"/>
      <c r="CV223" s="403"/>
      <c r="CW223" s="403"/>
      <c r="CX223" s="403"/>
      <c r="CY223" s="404"/>
      <c r="CZ223" s="438"/>
      <c r="DA223" s="439"/>
      <c r="DB223" s="439"/>
      <c r="DC223" s="439"/>
      <c r="DD223" s="439"/>
      <c r="DE223" s="439"/>
      <c r="DF223" s="439"/>
      <c r="DG223" s="208"/>
      <c r="DH223" s="166">
        <v>343</v>
      </c>
    </row>
    <row r="224" spans="1:112" s="166" customFormat="1" x14ac:dyDescent="0.2">
      <c r="A224" s="370"/>
      <c r="B224" s="370"/>
      <c r="C224" s="370"/>
      <c r="D224" s="370"/>
      <c r="E224" s="370"/>
      <c r="F224" s="370"/>
      <c r="G224" s="370"/>
      <c r="H224" s="370"/>
      <c r="I224" s="370"/>
      <c r="J224" s="370"/>
      <c r="K224" s="370"/>
      <c r="L224" s="370"/>
      <c r="M224" s="370"/>
      <c r="N224" s="370"/>
      <c r="O224" s="370"/>
      <c r="P224" s="370"/>
      <c r="Q224" s="370"/>
      <c r="R224" s="370"/>
      <c r="S224" s="370"/>
      <c r="T224" s="370"/>
      <c r="U224" s="370"/>
      <c r="V224" s="370"/>
      <c r="W224" s="370"/>
      <c r="X224" s="370"/>
      <c r="Y224" s="370"/>
      <c r="Z224" s="370"/>
      <c r="AA224" s="370"/>
      <c r="AB224" s="370"/>
      <c r="AC224" s="370"/>
      <c r="AD224" s="370"/>
      <c r="AE224" s="370"/>
      <c r="AF224" s="370"/>
      <c r="AG224" s="370"/>
      <c r="AH224" s="370"/>
      <c r="AI224" s="370"/>
      <c r="AJ224" s="370"/>
      <c r="AK224" s="370"/>
      <c r="AL224" s="370"/>
      <c r="AM224" s="370"/>
      <c r="AN224" s="370"/>
      <c r="AO224" s="370"/>
      <c r="AP224" s="370"/>
      <c r="AQ224" s="370"/>
      <c r="AR224" s="370"/>
      <c r="AS224" s="370"/>
      <c r="AT224" s="370"/>
      <c r="AU224" s="370"/>
      <c r="AV224" s="370"/>
      <c r="AW224" s="371"/>
      <c r="AX224" s="411"/>
      <c r="AY224" s="412"/>
      <c r="AZ224" s="412"/>
      <c r="BA224" s="412"/>
      <c r="BB224" s="413"/>
      <c r="BC224" s="416"/>
      <c r="BD224" s="412"/>
      <c r="BE224" s="412"/>
      <c r="BF224" s="412"/>
      <c r="BG224" s="412"/>
      <c r="BH224" s="412"/>
      <c r="BI224" s="413"/>
      <c r="BJ224" s="399"/>
      <c r="BK224" s="400"/>
      <c r="BL224" s="400"/>
      <c r="BM224" s="400"/>
      <c r="BN224" s="400"/>
      <c r="BO224" s="400"/>
      <c r="BP224" s="400"/>
      <c r="BQ224" s="400"/>
      <c r="BR224" s="400"/>
      <c r="BS224" s="401"/>
      <c r="BT224" s="399" t="s">
        <v>374</v>
      </c>
      <c r="BU224" s="400"/>
      <c r="BV224" s="400"/>
      <c r="BW224" s="401"/>
      <c r="BX224" s="399" t="s">
        <v>446</v>
      </c>
      <c r="BY224" s="400"/>
      <c r="BZ224" s="400"/>
      <c r="CA224" s="401"/>
      <c r="CB224" s="402">
        <f>'244, 247'!T202</f>
        <v>0</v>
      </c>
      <c r="CC224" s="403"/>
      <c r="CD224" s="403"/>
      <c r="CE224" s="403"/>
      <c r="CF224" s="403"/>
      <c r="CG224" s="403"/>
      <c r="CH224" s="403"/>
      <c r="CI224" s="404"/>
      <c r="CJ224" s="402">
        <v>0</v>
      </c>
      <c r="CK224" s="403"/>
      <c r="CL224" s="403"/>
      <c r="CM224" s="403"/>
      <c r="CN224" s="403"/>
      <c r="CO224" s="403"/>
      <c r="CP224" s="403"/>
      <c r="CQ224" s="404"/>
      <c r="CR224" s="402">
        <f>CJ224</f>
        <v>0</v>
      </c>
      <c r="CS224" s="403"/>
      <c r="CT224" s="403"/>
      <c r="CU224" s="403"/>
      <c r="CV224" s="403"/>
      <c r="CW224" s="403"/>
      <c r="CX224" s="403"/>
      <c r="CY224" s="404"/>
      <c r="CZ224" s="438"/>
      <c r="DA224" s="439"/>
      <c r="DB224" s="439"/>
      <c r="DC224" s="439"/>
      <c r="DD224" s="439"/>
      <c r="DE224" s="439"/>
      <c r="DF224" s="439"/>
      <c r="DG224" s="208"/>
      <c r="DH224" s="166">
        <v>343</v>
      </c>
    </row>
    <row r="225" spans="1:112" s="166" customFormat="1" x14ac:dyDescent="0.2">
      <c r="A225" s="368" t="s">
        <v>375</v>
      </c>
      <c r="B225" s="368"/>
      <c r="C225" s="368"/>
      <c r="D225" s="368"/>
      <c r="E225" s="368"/>
      <c r="F225" s="368"/>
      <c r="G225" s="368"/>
      <c r="H225" s="368"/>
      <c r="I225" s="368"/>
      <c r="J225" s="368"/>
      <c r="K225" s="368"/>
      <c r="L225" s="368"/>
      <c r="M225" s="368"/>
      <c r="N225" s="368"/>
      <c r="O225" s="368"/>
      <c r="P225" s="368"/>
      <c r="Q225" s="368"/>
      <c r="R225" s="368"/>
      <c r="S225" s="368"/>
      <c r="T225" s="368"/>
      <c r="U225" s="368"/>
      <c r="V225" s="368"/>
      <c r="W225" s="368"/>
      <c r="X225" s="368"/>
      <c r="Y225" s="368"/>
      <c r="Z225" s="368"/>
      <c r="AA225" s="368"/>
      <c r="AB225" s="368"/>
      <c r="AC225" s="368"/>
      <c r="AD225" s="368"/>
      <c r="AE225" s="368"/>
      <c r="AF225" s="368"/>
      <c r="AG225" s="368"/>
      <c r="AH225" s="368"/>
      <c r="AI225" s="368"/>
      <c r="AJ225" s="368"/>
      <c r="AK225" s="368"/>
      <c r="AL225" s="368"/>
      <c r="AM225" s="368"/>
      <c r="AN225" s="368"/>
      <c r="AO225" s="368"/>
      <c r="AP225" s="368"/>
      <c r="AQ225" s="368"/>
      <c r="AR225" s="368"/>
      <c r="AS225" s="368"/>
      <c r="AT225" s="368"/>
      <c r="AU225" s="368"/>
      <c r="AV225" s="368"/>
      <c r="AW225" s="369"/>
      <c r="AX225" s="405" t="s">
        <v>376</v>
      </c>
      <c r="AY225" s="406"/>
      <c r="AZ225" s="406"/>
      <c r="BA225" s="406"/>
      <c r="BB225" s="407"/>
      <c r="BC225" s="414" t="s">
        <v>153</v>
      </c>
      <c r="BD225" s="406"/>
      <c r="BE225" s="406"/>
      <c r="BF225" s="406"/>
      <c r="BG225" s="406"/>
      <c r="BH225" s="406"/>
      <c r="BI225" s="407"/>
      <c r="BJ225" s="399" t="s">
        <v>463</v>
      </c>
      <c r="BK225" s="400"/>
      <c r="BL225" s="400"/>
      <c r="BM225" s="400"/>
      <c r="BN225" s="400"/>
      <c r="BO225" s="400"/>
      <c r="BP225" s="400"/>
      <c r="BQ225" s="400"/>
      <c r="BR225" s="400"/>
      <c r="BS225" s="401"/>
      <c r="BT225" s="461" t="s">
        <v>377</v>
      </c>
      <c r="BU225" s="462"/>
      <c r="BV225" s="462"/>
      <c r="BW225" s="463"/>
      <c r="BX225" s="461"/>
      <c r="BY225" s="462"/>
      <c r="BZ225" s="462"/>
      <c r="CA225" s="463"/>
      <c r="CB225" s="458">
        <f>CB227+CB226</f>
        <v>5000</v>
      </c>
      <c r="CC225" s="459"/>
      <c r="CD225" s="459"/>
      <c r="CE225" s="459"/>
      <c r="CF225" s="459"/>
      <c r="CG225" s="459"/>
      <c r="CH225" s="459"/>
      <c r="CI225" s="460"/>
      <c r="CJ225" s="458">
        <f t="shared" ref="CJ225" si="85">CJ227+CJ226</f>
        <v>5000</v>
      </c>
      <c r="CK225" s="459"/>
      <c r="CL225" s="459"/>
      <c r="CM225" s="459"/>
      <c r="CN225" s="459"/>
      <c r="CO225" s="459"/>
      <c r="CP225" s="459"/>
      <c r="CQ225" s="460"/>
      <c r="CR225" s="458">
        <f t="shared" ref="CR225" si="86">CR227+CR226</f>
        <v>5000</v>
      </c>
      <c r="CS225" s="459"/>
      <c r="CT225" s="459"/>
      <c r="CU225" s="459"/>
      <c r="CV225" s="459"/>
      <c r="CW225" s="459"/>
      <c r="CX225" s="459"/>
      <c r="CY225" s="460"/>
      <c r="CZ225" s="438"/>
      <c r="DA225" s="439"/>
      <c r="DB225" s="439"/>
      <c r="DC225" s="439"/>
      <c r="DD225" s="439"/>
      <c r="DE225" s="439"/>
      <c r="DF225" s="439"/>
      <c r="DG225" s="208"/>
    </row>
    <row r="226" spans="1:112" s="166" customFormat="1" x14ac:dyDescent="0.2">
      <c r="A226" s="372"/>
      <c r="B226" s="372"/>
      <c r="C226" s="372"/>
      <c r="D226" s="372"/>
      <c r="E226" s="372"/>
      <c r="F226" s="372"/>
      <c r="G226" s="372"/>
      <c r="H226" s="372"/>
      <c r="I226" s="372"/>
      <c r="J226" s="372"/>
      <c r="K226" s="372"/>
      <c r="L226" s="372"/>
      <c r="M226" s="372"/>
      <c r="N226" s="372"/>
      <c r="O226" s="372"/>
      <c r="P226" s="372"/>
      <c r="Q226" s="372"/>
      <c r="R226" s="372"/>
      <c r="S226" s="372"/>
      <c r="T226" s="372"/>
      <c r="U226" s="372"/>
      <c r="V226" s="372"/>
      <c r="W226" s="372"/>
      <c r="X226" s="372"/>
      <c r="Y226" s="372"/>
      <c r="Z226" s="372"/>
      <c r="AA226" s="372"/>
      <c r="AB226" s="372"/>
      <c r="AC226" s="372"/>
      <c r="AD226" s="372"/>
      <c r="AE226" s="372"/>
      <c r="AF226" s="372"/>
      <c r="AG226" s="372"/>
      <c r="AH226" s="372"/>
      <c r="AI226" s="372"/>
      <c r="AJ226" s="372"/>
      <c r="AK226" s="372"/>
      <c r="AL226" s="372"/>
      <c r="AM226" s="372"/>
      <c r="AN226" s="372"/>
      <c r="AO226" s="372"/>
      <c r="AP226" s="372"/>
      <c r="AQ226" s="372"/>
      <c r="AR226" s="372"/>
      <c r="AS226" s="372"/>
      <c r="AT226" s="372"/>
      <c r="AU226" s="372"/>
      <c r="AV226" s="372"/>
      <c r="AW226" s="373"/>
      <c r="AX226" s="408"/>
      <c r="AY226" s="409"/>
      <c r="AZ226" s="409"/>
      <c r="BA226" s="409"/>
      <c r="BB226" s="410"/>
      <c r="BC226" s="415"/>
      <c r="BD226" s="409"/>
      <c r="BE226" s="409"/>
      <c r="BF226" s="409"/>
      <c r="BG226" s="409"/>
      <c r="BH226" s="409"/>
      <c r="BI226" s="410"/>
      <c r="BJ226" s="399" t="s">
        <v>463</v>
      </c>
      <c r="BK226" s="400"/>
      <c r="BL226" s="400"/>
      <c r="BM226" s="400"/>
      <c r="BN226" s="400"/>
      <c r="BO226" s="400"/>
      <c r="BP226" s="400"/>
      <c r="BQ226" s="400"/>
      <c r="BR226" s="400"/>
      <c r="BS226" s="401"/>
      <c r="BT226" s="399" t="s">
        <v>377</v>
      </c>
      <c r="BU226" s="400"/>
      <c r="BV226" s="400"/>
      <c r="BW226" s="401"/>
      <c r="BX226" s="399" t="s">
        <v>447</v>
      </c>
      <c r="BY226" s="400"/>
      <c r="BZ226" s="400"/>
      <c r="CA226" s="401"/>
      <c r="CB226" s="402">
        <f>'244, 247'!T253</f>
        <v>0</v>
      </c>
      <c r="CC226" s="403"/>
      <c r="CD226" s="403"/>
      <c r="CE226" s="403"/>
      <c r="CF226" s="403"/>
      <c r="CG226" s="403"/>
      <c r="CH226" s="403"/>
      <c r="CI226" s="404"/>
      <c r="CJ226" s="402"/>
      <c r="CK226" s="403"/>
      <c r="CL226" s="403"/>
      <c r="CM226" s="403"/>
      <c r="CN226" s="403"/>
      <c r="CO226" s="403"/>
      <c r="CP226" s="403"/>
      <c r="CQ226" s="404"/>
      <c r="CR226" s="402"/>
      <c r="CS226" s="403"/>
      <c r="CT226" s="403"/>
      <c r="CU226" s="403"/>
      <c r="CV226" s="403"/>
      <c r="CW226" s="403"/>
      <c r="CX226" s="403"/>
      <c r="CY226" s="404"/>
      <c r="CZ226" s="438"/>
      <c r="DA226" s="439"/>
      <c r="DB226" s="439"/>
      <c r="DC226" s="439"/>
      <c r="DD226" s="439"/>
      <c r="DE226" s="439"/>
      <c r="DF226" s="439"/>
      <c r="DG226" s="208"/>
      <c r="DH226" s="166">
        <v>344</v>
      </c>
    </row>
    <row r="227" spans="1:112" s="166" customFormat="1" x14ac:dyDescent="0.2">
      <c r="A227" s="370"/>
      <c r="B227" s="370"/>
      <c r="C227" s="370"/>
      <c r="D227" s="370"/>
      <c r="E227" s="370"/>
      <c r="F227" s="370"/>
      <c r="G227" s="370"/>
      <c r="H227" s="370"/>
      <c r="I227" s="370"/>
      <c r="J227" s="370"/>
      <c r="K227" s="370"/>
      <c r="L227" s="370"/>
      <c r="M227" s="370"/>
      <c r="N227" s="370"/>
      <c r="O227" s="370"/>
      <c r="P227" s="370"/>
      <c r="Q227" s="370"/>
      <c r="R227" s="370"/>
      <c r="S227" s="370"/>
      <c r="T227" s="370"/>
      <c r="U227" s="370"/>
      <c r="V227" s="370"/>
      <c r="W227" s="370"/>
      <c r="X227" s="370"/>
      <c r="Y227" s="370"/>
      <c r="Z227" s="370"/>
      <c r="AA227" s="370"/>
      <c r="AB227" s="370"/>
      <c r="AC227" s="370"/>
      <c r="AD227" s="370"/>
      <c r="AE227" s="370"/>
      <c r="AF227" s="370"/>
      <c r="AG227" s="370"/>
      <c r="AH227" s="370"/>
      <c r="AI227" s="370"/>
      <c r="AJ227" s="370"/>
      <c r="AK227" s="370"/>
      <c r="AL227" s="370"/>
      <c r="AM227" s="370"/>
      <c r="AN227" s="370"/>
      <c r="AO227" s="370"/>
      <c r="AP227" s="370"/>
      <c r="AQ227" s="370"/>
      <c r="AR227" s="370"/>
      <c r="AS227" s="370"/>
      <c r="AT227" s="370"/>
      <c r="AU227" s="370"/>
      <c r="AV227" s="370"/>
      <c r="AW227" s="371"/>
      <c r="AX227" s="411"/>
      <c r="AY227" s="412"/>
      <c r="AZ227" s="412"/>
      <c r="BA227" s="412"/>
      <c r="BB227" s="413"/>
      <c r="BC227" s="416"/>
      <c r="BD227" s="412"/>
      <c r="BE227" s="412"/>
      <c r="BF227" s="412"/>
      <c r="BG227" s="412"/>
      <c r="BH227" s="412"/>
      <c r="BI227" s="413"/>
      <c r="BJ227" s="399" t="s">
        <v>463</v>
      </c>
      <c r="BK227" s="400"/>
      <c r="BL227" s="400"/>
      <c r="BM227" s="400"/>
      <c r="BN227" s="400"/>
      <c r="BO227" s="400"/>
      <c r="BP227" s="400"/>
      <c r="BQ227" s="400"/>
      <c r="BR227" s="400"/>
      <c r="BS227" s="401"/>
      <c r="BT227" s="399" t="s">
        <v>377</v>
      </c>
      <c r="BU227" s="400"/>
      <c r="BV227" s="400"/>
      <c r="BW227" s="401"/>
      <c r="BX227" s="399" t="s">
        <v>446</v>
      </c>
      <c r="BY227" s="400"/>
      <c r="BZ227" s="400"/>
      <c r="CA227" s="401"/>
      <c r="CB227" s="402">
        <f>'244, 247'!T205</f>
        <v>5000</v>
      </c>
      <c r="CC227" s="403"/>
      <c r="CD227" s="403"/>
      <c r="CE227" s="403"/>
      <c r="CF227" s="403"/>
      <c r="CG227" s="403"/>
      <c r="CH227" s="403"/>
      <c r="CI227" s="404"/>
      <c r="CJ227" s="402">
        <v>5000</v>
      </c>
      <c r="CK227" s="403"/>
      <c r="CL227" s="403"/>
      <c r="CM227" s="403"/>
      <c r="CN227" s="403"/>
      <c r="CO227" s="403"/>
      <c r="CP227" s="403"/>
      <c r="CQ227" s="404"/>
      <c r="CR227" s="402">
        <f>CJ227</f>
        <v>5000</v>
      </c>
      <c r="CS227" s="403"/>
      <c r="CT227" s="403"/>
      <c r="CU227" s="403"/>
      <c r="CV227" s="403"/>
      <c r="CW227" s="403"/>
      <c r="CX227" s="403"/>
      <c r="CY227" s="404"/>
      <c r="CZ227" s="438"/>
      <c r="DA227" s="439"/>
      <c r="DB227" s="439"/>
      <c r="DC227" s="439"/>
      <c r="DD227" s="439"/>
      <c r="DE227" s="439"/>
      <c r="DF227" s="439"/>
      <c r="DG227" s="208"/>
      <c r="DH227" s="166">
        <v>344</v>
      </c>
    </row>
    <row r="228" spans="1:112" s="166" customFormat="1" x14ac:dyDescent="0.2">
      <c r="A228" s="368" t="s">
        <v>378</v>
      </c>
      <c r="B228" s="368"/>
      <c r="C228" s="368"/>
      <c r="D228" s="368"/>
      <c r="E228" s="368"/>
      <c r="F228" s="368"/>
      <c r="G228" s="368"/>
      <c r="H228" s="368"/>
      <c r="I228" s="368"/>
      <c r="J228" s="368"/>
      <c r="K228" s="368"/>
      <c r="L228" s="368"/>
      <c r="M228" s="368"/>
      <c r="N228" s="368"/>
      <c r="O228" s="368"/>
      <c r="P228" s="368"/>
      <c r="Q228" s="368"/>
      <c r="R228" s="368"/>
      <c r="S228" s="368"/>
      <c r="T228" s="368"/>
      <c r="U228" s="368"/>
      <c r="V228" s="368"/>
      <c r="W228" s="368"/>
      <c r="X228" s="368"/>
      <c r="Y228" s="368"/>
      <c r="Z228" s="368"/>
      <c r="AA228" s="368"/>
      <c r="AB228" s="368"/>
      <c r="AC228" s="368"/>
      <c r="AD228" s="368"/>
      <c r="AE228" s="368"/>
      <c r="AF228" s="368"/>
      <c r="AG228" s="368"/>
      <c r="AH228" s="368"/>
      <c r="AI228" s="368"/>
      <c r="AJ228" s="368"/>
      <c r="AK228" s="368"/>
      <c r="AL228" s="368"/>
      <c r="AM228" s="368"/>
      <c r="AN228" s="368"/>
      <c r="AO228" s="368"/>
      <c r="AP228" s="368"/>
      <c r="AQ228" s="368"/>
      <c r="AR228" s="368"/>
      <c r="AS228" s="368"/>
      <c r="AT228" s="368"/>
      <c r="AU228" s="368"/>
      <c r="AV228" s="368"/>
      <c r="AW228" s="368"/>
      <c r="AX228" s="405" t="s">
        <v>379</v>
      </c>
      <c r="AY228" s="406"/>
      <c r="AZ228" s="406"/>
      <c r="BA228" s="406"/>
      <c r="BB228" s="407"/>
      <c r="BC228" s="414" t="s">
        <v>153</v>
      </c>
      <c r="BD228" s="406"/>
      <c r="BE228" s="406"/>
      <c r="BF228" s="406"/>
      <c r="BG228" s="406"/>
      <c r="BH228" s="406"/>
      <c r="BI228" s="407"/>
      <c r="BJ228" s="399"/>
      <c r="BK228" s="400"/>
      <c r="BL228" s="400"/>
      <c r="BM228" s="400"/>
      <c r="BN228" s="400"/>
      <c r="BO228" s="400"/>
      <c r="BP228" s="400"/>
      <c r="BQ228" s="400"/>
      <c r="BR228" s="400"/>
      <c r="BS228" s="401"/>
      <c r="BT228" s="461" t="s">
        <v>380</v>
      </c>
      <c r="BU228" s="462"/>
      <c r="BV228" s="462"/>
      <c r="BW228" s="463"/>
      <c r="BX228" s="461"/>
      <c r="BY228" s="462"/>
      <c r="BZ228" s="462"/>
      <c r="CA228" s="463"/>
      <c r="CB228" s="458">
        <f>CB229+CB230</f>
        <v>0</v>
      </c>
      <c r="CC228" s="459"/>
      <c r="CD228" s="459"/>
      <c r="CE228" s="459"/>
      <c r="CF228" s="459"/>
      <c r="CG228" s="459"/>
      <c r="CH228" s="459"/>
      <c r="CI228" s="460"/>
      <c r="CJ228" s="458">
        <f t="shared" ref="CJ228" si="87">CJ229+CJ230</f>
        <v>0</v>
      </c>
      <c r="CK228" s="459"/>
      <c r="CL228" s="459"/>
      <c r="CM228" s="459"/>
      <c r="CN228" s="459"/>
      <c r="CO228" s="459"/>
      <c r="CP228" s="459"/>
      <c r="CQ228" s="460"/>
      <c r="CR228" s="458">
        <f t="shared" ref="CR228" si="88">CR229+CR230</f>
        <v>0</v>
      </c>
      <c r="CS228" s="459"/>
      <c r="CT228" s="459"/>
      <c r="CU228" s="459"/>
      <c r="CV228" s="459"/>
      <c r="CW228" s="459"/>
      <c r="CX228" s="459"/>
      <c r="CY228" s="460"/>
      <c r="CZ228" s="438"/>
      <c r="DA228" s="439"/>
      <c r="DB228" s="439"/>
      <c r="DC228" s="439"/>
      <c r="DD228" s="439"/>
      <c r="DE228" s="439"/>
      <c r="DF228" s="439"/>
      <c r="DG228" s="208"/>
    </row>
    <row r="229" spans="1:112" s="166" customFormat="1" x14ac:dyDescent="0.2">
      <c r="A229" s="372"/>
      <c r="B229" s="372"/>
      <c r="C229" s="372"/>
      <c r="D229" s="372"/>
      <c r="E229" s="372"/>
      <c r="F229" s="372"/>
      <c r="G229" s="372"/>
      <c r="H229" s="372"/>
      <c r="I229" s="372"/>
      <c r="J229" s="372"/>
      <c r="K229" s="372"/>
      <c r="L229" s="372"/>
      <c r="M229" s="372"/>
      <c r="N229" s="372"/>
      <c r="O229" s="372"/>
      <c r="P229" s="372"/>
      <c r="Q229" s="372"/>
      <c r="R229" s="372"/>
      <c r="S229" s="372"/>
      <c r="T229" s="372"/>
      <c r="U229" s="372"/>
      <c r="V229" s="372"/>
      <c r="W229" s="372"/>
      <c r="X229" s="372"/>
      <c r="Y229" s="372"/>
      <c r="Z229" s="372"/>
      <c r="AA229" s="372"/>
      <c r="AB229" s="372"/>
      <c r="AC229" s="372"/>
      <c r="AD229" s="372"/>
      <c r="AE229" s="372"/>
      <c r="AF229" s="372"/>
      <c r="AG229" s="372"/>
      <c r="AH229" s="372"/>
      <c r="AI229" s="372"/>
      <c r="AJ229" s="372"/>
      <c r="AK229" s="372"/>
      <c r="AL229" s="372"/>
      <c r="AM229" s="372"/>
      <c r="AN229" s="372"/>
      <c r="AO229" s="372"/>
      <c r="AP229" s="372"/>
      <c r="AQ229" s="372"/>
      <c r="AR229" s="372"/>
      <c r="AS229" s="372"/>
      <c r="AT229" s="372"/>
      <c r="AU229" s="372"/>
      <c r="AV229" s="372"/>
      <c r="AW229" s="372"/>
      <c r="AX229" s="408"/>
      <c r="AY229" s="409"/>
      <c r="AZ229" s="409"/>
      <c r="BA229" s="409"/>
      <c r="BB229" s="410"/>
      <c r="BC229" s="415"/>
      <c r="BD229" s="409"/>
      <c r="BE229" s="409"/>
      <c r="BF229" s="409"/>
      <c r="BG229" s="409"/>
      <c r="BH229" s="409"/>
      <c r="BI229" s="410"/>
      <c r="BJ229" s="399" t="s">
        <v>463</v>
      </c>
      <c r="BK229" s="400"/>
      <c r="BL229" s="400"/>
      <c r="BM229" s="400"/>
      <c r="BN229" s="400"/>
      <c r="BO229" s="400"/>
      <c r="BP229" s="400"/>
      <c r="BQ229" s="400"/>
      <c r="BR229" s="400"/>
      <c r="BS229" s="401"/>
      <c r="BT229" s="399" t="s">
        <v>380</v>
      </c>
      <c r="BU229" s="400"/>
      <c r="BV229" s="400"/>
      <c r="BW229" s="401"/>
      <c r="BX229" s="399" t="s">
        <v>447</v>
      </c>
      <c r="BY229" s="400"/>
      <c r="BZ229" s="400"/>
      <c r="CA229" s="401"/>
      <c r="CB229" s="402">
        <f>'244, 247'!T256</f>
        <v>0</v>
      </c>
      <c r="CC229" s="403"/>
      <c r="CD229" s="403"/>
      <c r="CE229" s="403"/>
      <c r="CF229" s="403"/>
      <c r="CG229" s="403"/>
      <c r="CH229" s="403"/>
      <c r="CI229" s="404"/>
      <c r="CJ229" s="402">
        <v>0</v>
      </c>
      <c r="CK229" s="403"/>
      <c r="CL229" s="403"/>
      <c r="CM229" s="403"/>
      <c r="CN229" s="403"/>
      <c r="CO229" s="403"/>
      <c r="CP229" s="403"/>
      <c r="CQ229" s="404"/>
      <c r="CR229" s="402">
        <v>0</v>
      </c>
      <c r="CS229" s="403"/>
      <c r="CT229" s="403"/>
      <c r="CU229" s="403"/>
      <c r="CV229" s="403"/>
      <c r="CW229" s="403"/>
      <c r="CX229" s="403"/>
      <c r="CY229" s="404"/>
      <c r="CZ229" s="438"/>
      <c r="DA229" s="439"/>
      <c r="DB229" s="439"/>
      <c r="DC229" s="439"/>
      <c r="DD229" s="439"/>
      <c r="DE229" s="439"/>
      <c r="DF229" s="439"/>
      <c r="DG229" s="208"/>
      <c r="DH229" s="166">
        <v>345</v>
      </c>
    </row>
    <row r="230" spans="1:112" s="166" customFormat="1" x14ac:dyDescent="0.2">
      <c r="A230" s="372"/>
      <c r="B230" s="372"/>
      <c r="C230" s="372"/>
      <c r="D230" s="372"/>
      <c r="E230" s="372"/>
      <c r="F230" s="372"/>
      <c r="G230" s="372"/>
      <c r="H230" s="372"/>
      <c r="I230" s="372"/>
      <c r="J230" s="372"/>
      <c r="K230" s="372"/>
      <c r="L230" s="372"/>
      <c r="M230" s="372"/>
      <c r="N230" s="372"/>
      <c r="O230" s="372"/>
      <c r="P230" s="372"/>
      <c r="Q230" s="372"/>
      <c r="R230" s="372"/>
      <c r="S230" s="372"/>
      <c r="T230" s="372"/>
      <c r="U230" s="372"/>
      <c r="V230" s="372"/>
      <c r="W230" s="372"/>
      <c r="X230" s="372"/>
      <c r="Y230" s="372"/>
      <c r="Z230" s="372"/>
      <c r="AA230" s="372"/>
      <c r="AB230" s="372"/>
      <c r="AC230" s="372"/>
      <c r="AD230" s="372"/>
      <c r="AE230" s="372"/>
      <c r="AF230" s="372"/>
      <c r="AG230" s="372"/>
      <c r="AH230" s="372"/>
      <c r="AI230" s="372"/>
      <c r="AJ230" s="372"/>
      <c r="AK230" s="372"/>
      <c r="AL230" s="372"/>
      <c r="AM230" s="372"/>
      <c r="AN230" s="372"/>
      <c r="AO230" s="372"/>
      <c r="AP230" s="372"/>
      <c r="AQ230" s="372"/>
      <c r="AR230" s="372"/>
      <c r="AS230" s="372"/>
      <c r="AT230" s="372"/>
      <c r="AU230" s="372"/>
      <c r="AV230" s="372"/>
      <c r="AW230" s="372"/>
      <c r="AX230" s="411"/>
      <c r="AY230" s="412"/>
      <c r="AZ230" s="412"/>
      <c r="BA230" s="412"/>
      <c r="BB230" s="413"/>
      <c r="BC230" s="416"/>
      <c r="BD230" s="412"/>
      <c r="BE230" s="412"/>
      <c r="BF230" s="412"/>
      <c r="BG230" s="412"/>
      <c r="BH230" s="412"/>
      <c r="BI230" s="413"/>
      <c r="BJ230" s="399"/>
      <c r="BK230" s="400"/>
      <c r="BL230" s="400"/>
      <c r="BM230" s="400"/>
      <c r="BN230" s="400"/>
      <c r="BO230" s="400"/>
      <c r="BP230" s="400"/>
      <c r="BQ230" s="400"/>
      <c r="BR230" s="400"/>
      <c r="BS230" s="401"/>
      <c r="BT230" s="399" t="s">
        <v>380</v>
      </c>
      <c r="BU230" s="400"/>
      <c r="BV230" s="400"/>
      <c r="BW230" s="401"/>
      <c r="BX230" s="399" t="s">
        <v>446</v>
      </c>
      <c r="BY230" s="400"/>
      <c r="BZ230" s="400"/>
      <c r="CA230" s="401"/>
      <c r="CB230" s="402">
        <f>'244, 247'!T220</f>
        <v>0</v>
      </c>
      <c r="CC230" s="403"/>
      <c r="CD230" s="403"/>
      <c r="CE230" s="403"/>
      <c r="CF230" s="403"/>
      <c r="CG230" s="403"/>
      <c r="CH230" s="403"/>
      <c r="CI230" s="404"/>
      <c r="CJ230" s="402">
        <f>CB230</f>
        <v>0</v>
      </c>
      <c r="CK230" s="403"/>
      <c r="CL230" s="403"/>
      <c r="CM230" s="403"/>
      <c r="CN230" s="403"/>
      <c r="CO230" s="403"/>
      <c r="CP230" s="403"/>
      <c r="CQ230" s="404"/>
      <c r="CR230" s="402">
        <f>CJ230</f>
        <v>0</v>
      </c>
      <c r="CS230" s="403"/>
      <c r="CT230" s="403"/>
      <c r="CU230" s="403"/>
      <c r="CV230" s="403"/>
      <c r="CW230" s="403"/>
      <c r="CX230" s="403"/>
      <c r="CY230" s="404"/>
      <c r="CZ230" s="438"/>
      <c r="DA230" s="439"/>
      <c r="DB230" s="439"/>
      <c r="DC230" s="439"/>
      <c r="DD230" s="439"/>
      <c r="DE230" s="439"/>
      <c r="DF230" s="439"/>
      <c r="DG230" s="208"/>
      <c r="DH230" s="166">
        <v>345</v>
      </c>
    </row>
    <row r="231" spans="1:112" s="166" customFormat="1" x14ac:dyDescent="0.2">
      <c r="A231" s="368" t="s">
        <v>381</v>
      </c>
      <c r="B231" s="368"/>
      <c r="C231" s="368"/>
      <c r="D231" s="368"/>
      <c r="E231" s="368"/>
      <c r="F231" s="368"/>
      <c r="G231" s="368"/>
      <c r="H231" s="368"/>
      <c r="I231" s="368"/>
      <c r="J231" s="368"/>
      <c r="K231" s="368"/>
      <c r="L231" s="368"/>
      <c r="M231" s="368"/>
      <c r="N231" s="368"/>
      <c r="O231" s="368"/>
      <c r="P231" s="368"/>
      <c r="Q231" s="368"/>
      <c r="R231" s="368"/>
      <c r="S231" s="368"/>
      <c r="T231" s="368"/>
      <c r="U231" s="368"/>
      <c r="V231" s="368"/>
      <c r="W231" s="368"/>
      <c r="X231" s="368"/>
      <c r="Y231" s="368"/>
      <c r="Z231" s="368"/>
      <c r="AA231" s="368"/>
      <c r="AB231" s="368"/>
      <c r="AC231" s="368"/>
      <c r="AD231" s="368"/>
      <c r="AE231" s="368"/>
      <c r="AF231" s="368"/>
      <c r="AG231" s="368"/>
      <c r="AH231" s="368"/>
      <c r="AI231" s="368"/>
      <c r="AJ231" s="368"/>
      <c r="AK231" s="368"/>
      <c r="AL231" s="368"/>
      <c r="AM231" s="368"/>
      <c r="AN231" s="368"/>
      <c r="AO231" s="368"/>
      <c r="AP231" s="368"/>
      <c r="AQ231" s="368"/>
      <c r="AR231" s="368"/>
      <c r="AS231" s="368"/>
      <c r="AT231" s="368"/>
      <c r="AU231" s="368"/>
      <c r="AV231" s="368"/>
      <c r="AW231" s="369"/>
      <c r="AX231" s="405" t="s">
        <v>382</v>
      </c>
      <c r="AY231" s="406"/>
      <c r="AZ231" s="406"/>
      <c r="BA231" s="406"/>
      <c r="BB231" s="407"/>
      <c r="BC231" s="414" t="s">
        <v>153</v>
      </c>
      <c r="BD231" s="406"/>
      <c r="BE231" s="406"/>
      <c r="BF231" s="406"/>
      <c r="BG231" s="406"/>
      <c r="BH231" s="406"/>
      <c r="BI231" s="407"/>
      <c r="BJ231" s="399" t="s">
        <v>463</v>
      </c>
      <c r="BK231" s="400"/>
      <c r="BL231" s="400"/>
      <c r="BM231" s="400"/>
      <c r="BN231" s="400"/>
      <c r="BO231" s="400"/>
      <c r="BP231" s="400"/>
      <c r="BQ231" s="400"/>
      <c r="BR231" s="400"/>
      <c r="BS231" s="401"/>
      <c r="BT231" s="461" t="s">
        <v>383</v>
      </c>
      <c r="BU231" s="462"/>
      <c r="BV231" s="462"/>
      <c r="BW231" s="463"/>
      <c r="BX231" s="461"/>
      <c r="BY231" s="462"/>
      <c r="BZ231" s="462"/>
      <c r="CA231" s="463"/>
      <c r="CB231" s="458">
        <f>SUM(CB232:CI234)</f>
        <v>60000</v>
      </c>
      <c r="CC231" s="459"/>
      <c r="CD231" s="459"/>
      <c r="CE231" s="459"/>
      <c r="CF231" s="459"/>
      <c r="CG231" s="459"/>
      <c r="CH231" s="459"/>
      <c r="CI231" s="460"/>
      <c r="CJ231" s="458">
        <f t="shared" ref="CJ231" si="89">SUM(CJ232:CQ234)</f>
        <v>60000</v>
      </c>
      <c r="CK231" s="459"/>
      <c r="CL231" s="459"/>
      <c r="CM231" s="459"/>
      <c r="CN231" s="459"/>
      <c r="CO231" s="459"/>
      <c r="CP231" s="459"/>
      <c r="CQ231" s="460"/>
      <c r="CR231" s="458">
        <f t="shared" ref="CR231" si="90">SUM(CR232:CY234)</f>
        <v>60000</v>
      </c>
      <c r="CS231" s="459"/>
      <c r="CT231" s="459"/>
      <c r="CU231" s="459"/>
      <c r="CV231" s="459"/>
      <c r="CW231" s="459"/>
      <c r="CX231" s="459"/>
      <c r="CY231" s="460"/>
      <c r="CZ231" s="438"/>
      <c r="DA231" s="439"/>
      <c r="DB231" s="439"/>
      <c r="DC231" s="439"/>
      <c r="DD231" s="439"/>
      <c r="DE231" s="439"/>
      <c r="DF231" s="439"/>
      <c r="DG231" s="208"/>
    </row>
    <row r="232" spans="1:112" s="166" customFormat="1" x14ac:dyDescent="0.2">
      <c r="A232" s="372"/>
      <c r="B232" s="372"/>
      <c r="C232" s="372"/>
      <c r="D232" s="372"/>
      <c r="E232" s="372"/>
      <c r="F232" s="372"/>
      <c r="G232" s="372"/>
      <c r="H232" s="372"/>
      <c r="I232" s="372"/>
      <c r="J232" s="372"/>
      <c r="K232" s="372"/>
      <c r="L232" s="372"/>
      <c r="M232" s="372"/>
      <c r="N232" s="372"/>
      <c r="O232" s="372"/>
      <c r="P232" s="372"/>
      <c r="Q232" s="372"/>
      <c r="R232" s="372"/>
      <c r="S232" s="372"/>
      <c r="T232" s="372"/>
      <c r="U232" s="372"/>
      <c r="V232" s="372"/>
      <c r="W232" s="372"/>
      <c r="X232" s="372"/>
      <c r="Y232" s="372"/>
      <c r="Z232" s="372"/>
      <c r="AA232" s="372"/>
      <c r="AB232" s="372"/>
      <c r="AC232" s="372"/>
      <c r="AD232" s="372"/>
      <c r="AE232" s="372"/>
      <c r="AF232" s="372"/>
      <c r="AG232" s="372"/>
      <c r="AH232" s="372"/>
      <c r="AI232" s="372"/>
      <c r="AJ232" s="372"/>
      <c r="AK232" s="372"/>
      <c r="AL232" s="372"/>
      <c r="AM232" s="372"/>
      <c r="AN232" s="372"/>
      <c r="AO232" s="372"/>
      <c r="AP232" s="372"/>
      <c r="AQ232" s="372"/>
      <c r="AR232" s="372"/>
      <c r="AS232" s="372"/>
      <c r="AT232" s="372"/>
      <c r="AU232" s="372"/>
      <c r="AV232" s="372"/>
      <c r="AW232" s="373"/>
      <c r="AX232" s="408"/>
      <c r="AY232" s="409"/>
      <c r="AZ232" s="409"/>
      <c r="BA232" s="409"/>
      <c r="BB232" s="410"/>
      <c r="BC232" s="415"/>
      <c r="BD232" s="409"/>
      <c r="BE232" s="409"/>
      <c r="BF232" s="409"/>
      <c r="BG232" s="409"/>
      <c r="BH232" s="409"/>
      <c r="BI232" s="410"/>
      <c r="BJ232" s="399" t="s">
        <v>463</v>
      </c>
      <c r="BK232" s="400"/>
      <c r="BL232" s="400"/>
      <c r="BM232" s="400"/>
      <c r="BN232" s="400"/>
      <c r="BO232" s="400"/>
      <c r="BP232" s="400"/>
      <c r="BQ232" s="400"/>
      <c r="BR232" s="400"/>
      <c r="BS232" s="401"/>
      <c r="BT232" s="399" t="s">
        <v>383</v>
      </c>
      <c r="BU232" s="400"/>
      <c r="BV232" s="400"/>
      <c r="BW232" s="401"/>
      <c r="BX232" s="399" t="s">
        <v>447</v>
      </c>
      <c r="BY232" s="400"/>
      <c r="BZ232" s="400"/>
      <c r="CA232" s="401"/>
      <c r="CB232" s="402">
        <f>'244, 247'!T246</f>
        <v>0</v>
      </c>
      <c r="CC232" s="403"/>
      <c r="CD232" s="403"/>
      <c r="CE232" s="403"/>
      <c r="CF232" s="403"/>
      <c r="CG232" s="403"/>
      <c r="CH232" s="403"/>
      <c r="CI232" s="404"/>
      <c r="CJ232" s="402">
        <f>CB232</f>
        <v>0</v>
      </c>
      <c r="CK232" s="403"/>
      <c r="CL232" s="403"/>
      <c r="CM232" s="403"/>
      <c r="CN232" s="403"/>
      <c r="CO232" s="403"/>
      <c r="CP232" s="403"/>
      <c r="CQ232" s="404"/>
      <c r="CR232" s="402">
        <f>CJ232</f>
        <v>0</v>
      </c>
      <c r="CS232" s="403"/>
      <c r="CT232" s="403"/>
      <c r="CU232" s="403"/>
      <c r="CV232" s="403"/>
      <c r="CW232" s="403"/>
      <c r="CX232" s="403"/>
      <c r="CY232" s="404"/>
      <c r="CZ232" s="438"/>
      <c r="DA232" s="439"/>
      <c r="DB232" s="439"/>
      <c r="DC232" s="439"/>
      <c r="DD232" s="439"/>
      <c r="DE232" s="439"/>
      <c r="DF232" s="439"/>
      <c r="DG232" s="208"/>
      <c r="DH232" s="166">
        <v>346</v>
      </c>
    </row>
    <row r="233" spans="1:112" s="166" customFormat="1" x14ac:dyDescent="0.2">
      <c r="A233" s="372"/>
      <c r="B233" s="372"/>
      <c r="C233" s="372"/>
      <c r="D233" s="372"/>
      <c r="E233" s="372"/>
      <c r="F233" s="372"/>
      <c r="G233" s="372"/>
      <c r="H233" s="372"/>
      <c r="I233" s="372"/>
      <c r="J233" s="372"/>
      <c r="K233" s="372"/>
      <c r="L233" s="372"/>
      <c r="M233" s="372"/>
      <c r="N233" s="372"/>
      <c r="O233" s="372"/>
      <c r="P233" s="372"/>
      <c r="Q233" s="372"/>
      <c r="R233" s="372"/>
      <c r="S233" s="372"/>
      <c r="T233" s="372"/>
      <c r="U233" s="372"/>
      <c r="V233" s="372"/>
      <c r="W233" s="372"/>
      <c r="X233" s="372"/>
      <c r="Y233" s="372"/>
      <c r="Z233" s="372"/>
      <c r="AA233" s="372"/>
      <c r="AB233" s="372"/>
      <c r="AC233" s="372"/>
      <c r="AD233" s="372"/>
      <c r="AE233" s="372"/>
      <c r="AF233" s="372"/>
      <c r="AG233" s="372"/>
      <c r="AH233" s="372"/>
      <c r="AI233" s="372"/>
      <c r="AJ233" s="372"/>
      <c r="AK233" s="372"/>
      <c r="AL233" s="372"/>
      <c r="AM233" s="372"/>
      <c r="AN233" s="372"/>
      <c r="AO233" s="372"/>
      <c r="AP233" s="372"/>
      <c r="AQ233" s="372"/>
      <c r="AR233" s="372"/>
      <c r="AS233" s="372"/>
      <c r="AT233" s="372"/>
      <c r="AU233" s="372"/>
      <c r="AV233" s="372"/>
      <c r="AW233" s="373"/>
      <c r="AX233" s="408"/>
      <c r="AY233" s="409"/>
      <c r="AZ233" s="409"/>
      <c r="BA233" s="409"/>
      <c r="BB233" s="410"/>
      <c r="BC233" s="415"/>
      <c r="BD233" s="409"/>
      <c r="BE233" s="409"/>
      <c r="BF233" s="409"/>
      <c r="BG233" s="409"/>
      <c r="BH233" s="409"/>
      <c r="BI233" s="410"/>
      <c r="BJ233" s="399" t="s">
        <v>463</v>
      </c>
      <c r="BK233" s="400"/>
      <c r="BL233" s="400"/>
      <c r="BM233" s="400"/>
      <c r="BN233" s="400"/>
      <c r="BO233" s="400"/>
      <c r="BP233" s="400"/>
      <c r="BQ233" s="400"/>
      <c r="BR233" s="400"/>
      <c r="BS233" s="401"/>
      <c r="BT233" s="399" t="s">
        <v>383</v>
      </c>
      <c r="BU233" s="400"/>
      <c r="BV233" s="400"/>
      <c r="BW233" s="401"/>
      <c r="BX233" s="399" t="s">
        <v>446</v>
      </c>
      <c r="BY233" s="400"/>
      <c r="BZ233" s="400"/>
      <c r="CA233" s="401"/>
      <c r="CB233" s="402">
        <f>'244, 247'!T198</f>
        <v>60000</v>
      </c>
      <c r="CC233" s="403"/>
      <c r="CD233" s="403"/>
      <c r="CE233" s="403"/>
      <c r="CF233" s="403"/>
      <c r="CG233" s="403"/>
      <c r="CH233" s="403"/>
      <c r="CI233" s="404"/>
      <c r="CJ233" s="402">
        <f>CB233</f>
        <v>60000</v>
      </c>
      <c r="CK233" s="403"/>
      <c r="CL233" s="403"/>
      <c r="CM233" s="403"/>
      <c r="CN233" s="403"/>
      <c r="CO233" s="403"/>
      <c r="CP233" s="403"/>
      <c r="CQ233" s="404"/>
      <c r="CR233" s="402">
        <f>CJ233</f>
        <v>60000</v>
      </c>
      <c r="CS233" s="403"/>
      <c r="CT233" s="403"/>
      <c r="CU233" s="403"/>
      <c r="CV233" s="403"/>
      <c r="CW233" s="403"/>
      <c r="CX233" s="403"/>
      <c r="CY233" s="404"/>
      <c r="CZ233" s="438"/>
      <c r="DA233" s="439"/>
      <c r="DB233" s="439"/>
      <c r="DC233" s="439"/>
      <c r="DD233" s="439"/>
      <c r="DE233" s="439"/>
      <c r="DF233" s="439"/>
      <c r="DG233" s="208"/>
      <c r="DH233" s="166">
        <v>346</v>
      </c>
    </row>
    <row r="234" spans="1:112" s="166" customFormat="1" x14ac:dyDescent="0.2">
      <c r="A234" s="370"/>
      <c r="B234" s="370"/>
      <c r="C234" s="370"/>
      <c r="D234" s="370"/>
      <c r="E234" s="370"/>
      <c r="F234" s="370"/>
      <c r="G234" s="370"/>
      <c r="H234" s="370"/>
      <c r="I234" s="370"/>
      <c r="J234" s="370"/>
      <c r="K234" s="370"/>
      <c r="L234" s="370"/>
      <c r="M234" s="370"/>
      <c r="N234" s="370"/>
      <c r="O234" s="370"/>
      <c r="P234" s="370"/>
      <c r="Q234" s="370"/>
      <c r="R234" s="370"/>
      <c r="S234" s="370"/>
      <c r="T234" s="370"/>
      <c r="U234" s="370"/>
      <c r="V234" s="370"/>
      <c r="W234" s="370"/>
      <c r="X234" s="370"/>
      <c r="Y234" s="370"/>
      <c r="Z234" s="370"/>
      <c r="AA234" s="370"/>
      <c r="AB234" s="370"/>
      <c r="AC234" s="370"/>
      <c r="AD234" s="370"/>
      <c r="AE234" s="370"/>
      <c r="AF234" s="370"/>
      <c r="AG234" s="370"/>
      <c r="AH234" s="370"/>
      <c r="AI234" s="370"/>
      <c r="AJ234" s="370"/>
      <c r="AK234" s="370"/>
      <c r="AL234" s="370"/>
      <c r="AM234" s="370"/>
      <c r="AN234" s="370"/>
      <c r="AO234" s="370"/>
      <c r="AP234" s="370"/>
      <c r="AQ234" s="370"/>
      <c r="AR234" s="370"/>
      <c r="AS234" s="370"/>
      <c r="AT234" s="370"/>
      <c r="AU234" s="370"/>
      <c r="AV234" s="370"/>
      <c r="AW234" s="371"/>
      <c r="AX234" s="411" t="s">
        <v>382</v>
      </c>
      <c r="AY234" s="412"/>
      <c r="AZ234" s="412"/>
      <c r="BA234" s="412"/>
      <c r="BB234" s="413"/>
      <c r="BC234" s="416" t="s">
        <v>153</v>
      </c>
      <c r="BD234" s="412"/>
      <c r="BE234" s="412"/>
      <c r="BF234" s="412"/>
      <c r="BG234" s="412"/>
      <c r="BH234" s="412"/>
      <c r="BI234" s="413"/>
      <c r="BJ234" s="399" t="s">
        <v>463</v>
      </c>
      <c r="BK234" s="400"/>
      <c r="BL234" s="400"/>
      <c r="BM234" s="400"/>
      <c r="BN234" s="400"/>
      <c r="BO234" s="400"/>
      <c r="BP234" s="400"/>
      <c r="BQ234" s="400"/>
      <c r="BR234" s="400"/>
      <c r="BS234" s="401"/>
      <c r="BT234" s="399" t="s">
        <v>383</v>
      </c>
      <c r="BU234" s="400"/>
      <c r="BV234" s="400"/>
      <c r="BW234" s="401"/>
      <c r="BX234" s="399" t="s">
        <v>448</v>
      </c>
      <c r="BY234" s="400"/>
      <c r="BZ234" s="400"/>
      <c r="CA234" s="401"/>
      <c r="CB234" s="402"/>
      <c r="CC234" s="403"/>
      <c r="CD234" s="403"/>
      <c r="CE234" s="403"/>
      <c r="CF234" s="403"/>
      <c r="CG234" s="403"/>
      <c r="CH234" s="403"/>
      <c r="CI234" s="404"/>
      <c r="CJ234" s="402"/>
      <c r="CK234" s="403"/>
      <c r="CL234" s="403"/>
      <c r="CM234" s="403"/>
      <c r="CN234" s="403"/>
      <c r="CO234" s="403"/>
      <c r="CP234" s="403"/>
      <c r="CQ234" s="404"/>
      <c r="CR234" s="402"/>
      <c r="CS234" s="403"/>
      <c r="CT234" s="403"/>
      <c r="CU234" s="403"/>
      <c r="CV234" s="403"/>
      <c r="CW234" s="403"/>
      <c r="CX234" s="403"/>
      <c r="CY234" s="404"/>
      <c r="CZ234" s="438"/>
      <c r="DA234" s="439"/>
      <c r="DB234" s="439"/>
      <c r="DC234" s="439"/>
      <c r="DD234" s="439"/>
      <c r="DE234" s="439"/>
      <c r="DF234" s="439"/>
      <c r="DG234" s="208"/>
    </row>
    <row r="235" spans="1:112" s="166" customFormat="1" x14ac:dyDescent="0.2">
      <c r="A235" s="368" t="s">
        <v>384</v>
      </c>
      <c r="B235" s="368"/>
      <c r="C235" s="368"/>
      <c r="D235" s="368"/>
      <c r="E235" s="368"/>
      <c r="F235" s="368"/>
      <c r="G235" s="368"/>
      <c r="H235" s="368"/>
      <c r="I235" s="368"/>
      <c r="J235" s="368"/>
      <c r="K235" s="368"/>
      <c r="L235" s="368"/>
      <c r="M235" s="368"/>
      <c r="N235" s="368"/>
      <c r="O235" s="368"/>
      <c r="P235" s="368"/>
      <c r="Q235" s="368"/>
      <c r="R235" s="368"/>
      <c r="S235" s="368"/>
      <c r="T235" s="368"/>
      <c r="U235" s="368"/>
      <c r="V235" s="368"/>
      <c r="W235" s="368"/>
      <c r="X235" s="368"/>
      <c r="Y235" s="368"/>
      <c r="Z235" s="368"/>
      <c r="AA235" s="368"/>
      <c r="AB235" s="368"/>
      <c r="AC235" s="368"/>
      <c r="AD235" s="368"/>
      <c r="AE235" s="368"/>
      <c r="AF235" s="368"/>
      <c r="AG235" s="368"/>
      <c r="AH235" s="368"/>
      <c r="AI235" s="368"/>
      <c r="AJ235" s="368"/>
      <c r="AK235" s="368"/>
      <c r="AL235" s="368"/>
      <c r="AM235" s="368"/>
      <c r="AN235" s="368"/>
      <c r="AO235" s="368"/>
      <c r="AP235" s="368"/>
      <c r="AQ235" s="368"/>
      <c r="AR235" s="368"/>
      <c r="AS235" s="368"/>
      <c r="AT235" s="368"/>
      <c r="AU235" s="368"/>
      <c r="AV235" s="368"/>
      <c r="AW235" s="368"/>
      <c r="AX235" s="395" t="s">
        <v>385</v>
      </c>
      <c r="AY235" s="396"/>
      <c r="AZ235" s="396"/>
      <c r="BA235" s="396"/>
      <c r="BB235" s="397"/>
      <c r="BC235" s="398" t="s">
        <v>153</v>
      </c>
      <c r="BD235" s="396"/>
      <c r="BE235" s="396"/>
      <c r="BF235" s="396"/>
      <c r="BG235" s="396"/>
      <c r="BH235" s="396"/>
      <c r="BI235" s="397"/>
      <c r="BJ235" s="399"/>
      <c r="BK235" s="400"/>
      <c r="BL235" s="400"/>
      <c r="BM235" s="400"/>
      <c r="BN235" s="400"/>
      <c r="BO235" s="400"/>
      <c r="BP235" s="400"/>
      <c r="BQ235" s="400"/>
      <c r="BR235" s="400"/>
      <c r="BS235" s="401"/>
      <c r="BT235" s="399" t="s">
        <v>386</v>
      </c>
      <c r="BU235" s="400"/>
      <c r="BV235" s="400"/>
      <c r="BW235" s="401"/>
      <c r="BX235" s="399"/>
      <c r="BY235" s="400"/>
      <c r="BZ235" s="400"/>
      <c r="CA235" s="401"/>
      <c r="CB235" s="402"/>
      <c r="CC235" s="403"/>
      <c r="CD235" s="403"/>
      <c r="CE235" s="403"/>
      <c r="CF235" s="403"/>
      <c r="CG235" s="403"/>
      <c r="CH235" s="403"/>
      <c r="CI235" s="404"/>
      <c r="CJ235" s="402"/>
      <c r="CK235" s="403"/>
      <c r="CL235" s="403"/>
      <c r="CM235" s="403"/>
      <c r="CN235" s="403"/>
      <c r="CO235" s="403"/>
      <c r="CP235" s="403"/>
      <c r="CQ235" s="404"/>
      <c r="CR235" s="402"/>
      <c r="CS235" s="403"/>
      <c r="CT235" s="403"/>
      <c r="CU235" s="403"/>
      <c r="CV235" s="403"/>
      <c r="CW235" s="403"/>
      <c r="CX235" s="403"/>
      <c r="CY235" s="404"/>
      <c r="CZ235" s="438"/>
      <c r="DA235" s="439"/>
      <c r="DB235" s="439"/>
      <c r="DC235" s="439"/>
      <c r="DD235" s="439"/>
      <c r="DE235" s="439"/>
      <c r="DF235" s="439"/>
      <c r="DG235" s="208"/>
    </row>
    <row r="236" spans="1:112" s="166" customFormat="1" x14ac:dyDescent="0.2">
      <c r="A236" s="368" t="s">
        <v>387</v>
      </c>
      <c r="B236" s="368"/>
      <c r="C236" s="368"/>
      <c r="D236" s="368"/>
      <c r="E236" s="368"/>
      <c r="F236" s="368"/>
      <c r="G236" s="368"/>
      <c r="H236" s="368"/>
      <c r="I236" s="368"/>
      <c r="J236" s="368"/>
      <c r="K236" s="368"/>
      <c r="L236" s="368"/>
      <c r="M236" s="368"/>
      <c r="N236" s="368"/>
      <c r="O236" s="368"/>
      <c r="P236" s="368"/>
      <c r="Q236" s="368"/>
      <c r="R236" s="368"/>
      <c r="S236" s="368"/>
      <c r="T236" s="368"/>
      <c r="U236" s="368"/>
      <c r="V236" s="368"/>
      <c r="W236" s="368"/>
      <c r="X236" s="368"/>
      <c r="Y236" s="368"/>
      <c r="Z236" s="368"/>
      <c r="AA236" s="368"/>
      <c r="AB236" s="368"/>
      <c r="AC236" s="368"/>
      <c r="AD236" s="368"/>
      <c r="AE236" s="368"/>
      <c r="AF236" s="368"/>
      <c r="AG236" s="368"/>
      <c r="AH236" s="368"/>
      <c r="AI236" s="368"/>
      <c r="AJ236" s="368"/>
      <c r="AK236" s="368"/>
      <c r="AL236" s="368"/>
      <c r="AM236" s="368"/>
      <c r="AN236" s="368"/>
      <c r="AO236" s="368"/>
      <c r="AP236" s="368"/>
      <c r="AQ236" s="368"/>
      <c r="AR236" s="368"/>
      <c r="AS236" s="368"/>
      <c r="AT236" s="368"/>
      <c r="AU236" s="368"/>
      <c r="AV236" s="368"/>
      <c r="AW236" s="369"/>
      <c r="AX236" s="405" t="s">
        <v>388</v>
      </c>
      <c r="AY236" s="406"/>
      <c r="AZ236" s="406"/>
      <c r="BA236" s="406"/>
      <c r="BB236" s="407"/>
      <c r="BC236" s="414" t="s">
        <v>153</v>
      </c>
      <c r="BD236" s="406"/>
      <c r="BE236" s="406"/>
      <c r="BF236" s="406"/>
      <c r="BG236" s="406"/>
      <c r="BH236" s="406"/>
      <c r="BI236" s="407"/>
      <c r="BJ236" s="399" t="s">
        <v>463</v>
      </c>
      <c r="BK236" s="400"/>
      <c r="BL236" s="400"/>
      <c r="BM236" s="400"/>
      <c r="BN236" s="400"/>
      <c r="BO236" s="400"/>
      <c r="BP236" s="400"/>
      <c r="BQ236" s="400"/>
      <c r="BR236" s="400"/>
      <c r="BS236" s="401"/>
      <c r="BT236" s="461" t="s">
        <v>389</v>
      </c>
      <c r="BU236" s="462"/>
      <c r="BV236" s="462"/>
      <c r="BW236" s="463"/>
      <c r="BX236" s="461"/>
      <c r="BY236" s="462"/>
      <c r="BZ236" s="462"/>
      <c r="CA236" s="463"/>
      <c r="CB236" s="449">
        <f>SUM(CB237:CI239)</f>
        <v>0</v>
      </c>
      <c r="CC236" s="450"/>
      <c r="CD236" s="450"/>
      <c r="CE236" s="450"/>
      <c r="CF236" s="450"/>
      <c r="CG236" s="450"/>
      <c r="CH236" s="450"/>
      <c r="CI236" s="451"/>
      <c r="CJ236" s="449">
        <f t="shared" ref="CJ236" si="91">SUM(CJ237:CQ239)</f>
        <v>0</v>
      </c>
      <c r="CK236" s="450"/>
      <c r="CL236" s="450"/>
      <c r="CM236" s="450"/>
      <c r="CN236" s="450"/>
      <c r="CO236" s="450"/>
      <c r="CP236" s="450"/>
      <c r="CQ236" s="451"/>
      <c r="CR236" s="449">
        <f t="shared" ref="CR236" si="92">SUM(CR237:CY239)</f>
        <v>0</v>
      </c>
      <c r="CS236" s="450"/>
      <c r="CT236" s="450"/>
      <c r="CU236" s="450"/>
      <c r="CV236" s="450"/>
      <c r="CW236" s="450"/>
      <c r="CX236" s="450"/>
      <c r="CY236" s="451"/>
      <c r="CZ236" s="452"/>
      <c r="DA236" s="453"/>
      <c r="DB236" s="453"/>
      <c r="DC236" s="453"/>
      <c r="DD236" s="453"/>
      <c r="DE236" s="453"/>
      <c r="DF236" s="453"/>
      <c r="DG236" s="454"/>
    </row>
    <row r="237" spans="1:112" s="166" customFormat="1" x14ac:dyDescent="0.2">
      <c r="A237" s="372"/>
      <c r="B237" s="372"/>
      <c r="C237" s="372"/>
      <c r="D237" s="372"/>
      <c r="E237" s="372"/>
      <c r="F237" s="372"/>
      <c r="G237" s="372"/>
      <c r="H237" s="372"/>
      <c r="I237" s="372"/>
      <c r="J237" s="372"/>
      <c r="K237" s="372"/>
      <c r="L237" s="372"/>
      <c r="M237" s="372"/>
      <c r="N237" s="372"/>
      <c r="O237" s="372"/>
      <c r="P237" s="372"/>
      <c r="Q237" s="372"/>
      <c r="R237" s="372"/>
      <c r="S237" s="372"/>
      <c r="T237" s="372"/>
      <c r="U237" s="372"/>
      <c r="V237" s="372"/>
      <c r="W237" s="372"/>
      <c r="X237" s="372"/>
      <c r="Y237" s="372"/>
      <c r="Z237" s="372"/>
      <c r="AA237" s="372"/>
      <c r="AB237" s="372"/>
      <c r="AC237" s="372"/>
      <c r="AD237" s="372"/>
      <c r="AE237" s="372"/>
      <c r="AF237" s="372"/>
      <c r="AG237" s="372"/>
      <c r="AH237" s="372"/>
      <c r="AI237" s="372"/>
      <c r="AJ237" s="372"/>
      <c r="AK237" s="372"/>
      <c r="AL237" s="372"/>
      <c r="AM237" s="372"/>
      <c r="AN237" s="372"/>
      <c r="AO237" s="372"/>
      <c r="AP237" s="372"/>
      <c r="AQ237" s="372"/>
      <c r="AR237" s="372"/>
      <c r="AS237" s="372"/>
      <c r="AT237" s="372"/>
      <c r="AU237" s="372"/>
      <c r="AV237" s="372"/>
      <c r="AW237" s="373"/>
      <c r="AX237" s="408"/>
      <c r="AY237" s="409"/>
      <c r="AZ237" s="409"/>
      <c r="BA237" s="409"/>
      <c r="BB237" s="410"/>
      <c r="BC237" s="415"/>
      <c r="BD237" s="409"/>
      <c r="BE237" s="409"/>
      <c r="BF237" s="409"/>
      <c r="BG237" s="409"/>
      <c r="BH237" s="409"/>
      <c r="BI237" s="410"/>
      <c r="BJ237" s="399" t="s">
        <v>463</v>
      </c>
      <c r="BK237" s="400"/>
      <c r="BL237" s="400"/>
      <c r="BM237" s="400"/>
      <c r="BN237" s="400"/>
      <c r="BO237" s="400"/>
      <c r="BP237" s="400"/>
      <c r="BQ237" s="400"/>
      <c r="BR237" s="400"/>
      <c r="BS237" s="401"/>
      <c r="BT237" s="399" t="s">
        <v>389</v>
      </c>
      <c r="BU237" s="400"/>
      <c r="BV237" s="400"/>
      <c r="BW237" s="401"/>
      <c r="BX237" s="399" t="s">
        <v>447</v>
      </c>
      <c r="BY237" s="400"/>
      <c r="BZ237" s="400"/>
      <c r="CA237" s="401"/>
      <c r="CB237" s="389">
        <v>0</v>
      </c>
      <c r="CC237" s="390"/>
      <c r="CD237" s="390"/>
      <c r="CE237" s="390"/>
      <c r="CF237" s="390"/>
      <c r="CG237" s="390"/>
      <c r="CH237" s="390"/>
      <c r="CI237" s="391"/>
      <c r="CJ237" s="389">
        <v>0</v>
      </c>
      <c r="CK237" s="390"/>
      <c r="CL237" s="390"/>
      <c r="CM237" s="390"/>
      <c r="CN237" s="390"/>
      <c r="CO237" s="390"/>
      <c r="CP237" s="390"/>
      <c r="CQ237" s="391"/>
      <c r="CR237" s="389">
        <v>0</v>
      </c>
      <c r="CS237" s="390"/>
      <c r="CT237" s="390"/>
      <c r="CU237" s="390"/>
      <c r="CV237" s="390"/>
      <c r="CW237" s="390"/>
      <c r="CX237" s="390"/>
      <c r="CY237" s="391"/>
      <c r="CZ237" s="452"/>
      <c r="DA237" s="453"/>
      <c r="DB237" s="453"/>
      <c r="DC237" s="453"/>
      <c r="DD237" s="453"/>
      <c r="DE237" s="453"/>
      <c r="DF237" s="453"/>
      <c r="DG237" s="454"/>
      <c r="DH237" s="166">
        <v>349</v>
      </c>
    </row>
    <row r="238" spans="1:112" s="166" customFormat="1" x14ac:dyDescent="0.2">
      <c r="A238" s="372"/>
      <c r="B238" s="372"/>
      <c r="C238" s="372"/>
      <c r="D238" s="372"/>
      <c r="E238" s="372"/>
      <c r="F238" s="372"/>
      <c r="G238" s="372"/>
      <c r="H238" s="372"/>
      <c r="I238" s="372"/>
      <c r="J238" s="372"/>
      <c r="K238" s="372"/>
      <c r="L238" s="372"/>
      <c r="M238" s="372"/>
      <c r="N238" s="372"/>
      <c r="O238" s="372"/>
      <c r="P238" s="372"/>
      <c r="Q238" s="372"/>
      <c r="R238" s="372"/>
      <c r="S238" s="372"/>
      <c r="T238" s="372"/>
      <c r="U238" s="372"/>
      <c r="V238" s="372"/>
      <c r="W238" s="372"/>
      <c r="X238" s="372"/>
      <c r="Y238" s="372"/>
      <c r="Z238" s="372"/>
      <c r="AA238" s="372"/>
      <c r="AB238" s="372"/>
      <c r="AC238" s="372"/>
      <c r="AD238" s="372"/>
      <c r="AE238" s="372"/>
      <c r="AF238" s="372"/>
      <c r="AG238" s="372"/>
      <c r="AH238" s="372"/>
      <c r="AI238" s="372"/>
      <c r="AJ238" s="372"/>
      <c r="AK238" s="372"/>
      <c r="AL238" s="372"/>
      <c r="AM238" s="372"/>
      <c r="AN238" s="372"/>
      <c r="AO238" s="372"/>
      <c r="AP238" s="372"/>
      <c r="AQ238" s="372"/>
      <c r="AR238" s="372"/>
      <c r="AS238" s="372"/>
      <c r="AT238" s="372"/>
      <c r="AU238" s="372"/>
      <c r="AV238" s="372"/>
      <c r="AW238" s="373"/>
      <c r="AX238" s="408"/>
      <c r="AY238" s="409"/>
      <c r="AZ238" s="409"/>
      <c r="BA238" s="409"/>
      <c r="BB238" s="410"/>
      <c r="BC238" s="415"/>
      <c r="BD238" s="409"/>
      <c r="BE238" s="409"/>
      <c r="BF238" s="409"/>
      <c r="BG238" s="409"/>
      <c r="BH238" s="409"/>
      <c r="BI238" s="410"/>
      <c r="BJ238" s="399" t="s">
        <v>463</v>
      </c>
      <c r="BK238" s="400"/>
      <c r="BL238" s="400"/>
      <c r="BM238" s="400"/>
      <c r="BN238" s="400"/>
      <c r="BO238" s="400"/>
      <c r="BP238" s="400"/>
      <c r="BQ238" s="400"/>
      <c r="BR238" s="400"/>
      <c r="BS238" s="401"/>
      <c r="BT238" s="399" t="s">
        <v>389</v>
      </c>
      <c r="BU238" s="400"/>
      <c r="BV238" s="400"/>
      <c r="BW238" s="401"/>
      <c r="BX238" s="399" t="s">
        <v>446</v>
      </c>
      <c r="BY238" s="400"/>
      <c r="BZ238" s="400"/>
      <c r="CA238" s="401"/>
      <c r="CB238" s="389">
        <f>'244, 247'!T207</f>
        <v>0</v>
      </c>
      <c r="CC238" s="390"/>
      <c r="CD238" s="390"/>
      <c r="CE238" s="390"/>
      <c r="CF238" s="390"/>
      <c r="CG238" s="390"/>
      <c r="CH238" s="390"/>
      <c r="CI238" s="391"/>
      <c r="CJ238" s="389">
        <v>0</v>
      </c>
      <c r="CK238" s="390"/>
      <c r="CL238" s="390"/>
      <c r="CM238" s="390"/>
      <c r="CN238" s="390"/>
      <c r="CO238" s="390"/>
      <c r="CP238" s="390"/>
      <c r="CQ238" s="391"/>
      <c r="CR238" s="389">
        <v>0</v>
      </c>
      <c r="CS238" s="390"/>
      <c r="CT238" s="390"/>
      <c r="CU238" s="390"/>
      <c r="CV238" s="390"/>
      <c r="CW238" s="390"/>
      <c r="CX238" s="390"/>
      <c r="CY238" s="391"/>
      <c r="CZ238" s="452"/>
      <c r="DA238" s="453"/>
      <c r="DB238" s="453"/>
      <c r="DC238" s="453"/>
      <c r="DD238" s="453"/>
      <c r="DE238" s="453"/>
      <c r="DF238" s="453"/>
      <c r="DG238" s="454"/>
      <c r="DH238" s="166">
        <v>349</v>
      </c>
    </row>
    <row r="239" spans="1:112" s="166" customFormat="1" x14ac:dyDescent="0.2">
      <c r="A239" s="370"/>
      <c r="B239" s="370"/>
      <c r="C239" s="370"/>
      <c r="D239" s="370"/>
      <c r="E239" s="370"/>
      <c r="F239" s="370"/>
      <c r="G239" s="370"/>
      <c r="H239" s="370"/>
      <c r="I239" s="370"/>
      <c r="J239" s="370"/>
      <c r="K239" s="370"/>
      <c r="L239" s="370"/>
      <c r="M239" s="370"/>
      <c r="N239" s="370"/>
      <c r="O239" s="370"/>
      <c r="P239" s="370"/>
      <c r="Q239" s="370"/>
      <c r="R239" s="370"/>
      <c r="S239" s="370"/>
      <c r="T239" s="370"/>
      <c r="U239" s="370"/>
      <c r="V239" s="370"/>
      <c r="W239" s="370"/>
      <c r="X239" s="370"/>
      <c r="Y239" s="370"/>
      <c r="Z239" s="370"/>
      <c r="AA239" s="370"/>
      <c r="AB239" s="370"/>
      <c r="AC239" s="370"/>
      <c r="AD239" s="370"/>
      <c r="AE239" s="370"/>
      <c r="AF239" s="370"/>
      <c r="AG239" s="370"/>
      <c r="AH239" s="370"/>
      <c r="AI239" s="370"/>
      <c r="AJ239" s="370"/>
      <c r="AK239" s="370"/>
      <c r="AL239" s="370"/>
      <c r="AM239" s="370"/>
      <c r="AN239" s="370"/>
      <c r="AO239" s="370"/>
      <c r="AP239" s="370"/>
      <c r="AQ239" s="370"/>
      <c r="AR239" s="370"/>
      <c r="AS239" s="370"/>
      <c r="AT239" s="370"/>
      <c r="AU239" s="370"/>
      <c r="AV239" s="370"/>
      <c r="AW239" s="371"/>
      <c r="AX239" s="411" t="s">
        <v>388</v>
      </c>
      <c r="AY239" s="412"/>
      <c r="AZ239" s="412"/>
      <c r="BA239" s="412"/>
      <c r="BB239" s="413"/>
      <c r="BC239" s="416" t="s">
        <v>153</v>
      </c>
      <c r="BD239" s="412"/>
      <c r="BE239" s="412"/>
      <c r="BF239" s="412"/>
      <c r="BG239" s="412"/>
      <c r="BH239" s="412"/>
      <c r="BI239" s="413"/>
      <c r="BJ239" s="399" t="s">
        <v>463</v>
      </c>
      <c r="BK239" s="400"/>
      <c r="BL239" s="400"/>
      <c r="BM239" s="400"/>
      <c r="BN239" s="400"/>
      <c r="BO239" s="400"/>
      <c r="BP239" s="400"/>
      <c r="BQ239" s="400"/>
      <c r="BR239" s="400"/>
      <c r="BS239" s="401"/>
      <c r="BT239" s="399" t="s">
        <v>389</v>
      </c>
      <c r="BU239" s="400"/>
      <c r="BV239" s="400"/>
      <c r="BW239" s="401"/>
      <c r="BX239" s="399" t="s">
        <v>448</v>
      </c>
      <c r="BY239" s="400"/>
      <c r="BZ239" s="400"/>
      <c r="CA239" s="401"/>
      <c r="CB239" s="389"/>
      <c r="CC239" s="390"/>
      <c r="CD239" s="390"/>
      <c r="CE239" s="390"/>
      <c r="CF239" s="390"/>
      <c r="CG239" s="390"/>
      <c r="CH239" s="390"/>
      <c r="CI239" s="391"/>
      <c r="CJ239" s="389"/>
      <c r="CK239" s="390"/>
      <c r="CL239" s="390"/>
      <c r="CM239" s="390"/>
      <c r="CN239" s="390"/>
      <c r="CO239" s="390"/>
      <c r="CP239" s="390"/>
      <c r="CQ239" s="391"/>
      <c r="CR239" s="389"/>
      <c r="CS239" s="390"/>
      <c r="CT239" s="390"/>
      <c r="CU239" s="390"/>
      <c r="CV239" s="390"/>
      <c r="CW239" s="390"/>
      <c r="CX239" s="390"/>
      <c r="CY239" s="391"/>
      <c r="CZ239" s="452"/>
      <c r="DA239" s="453"/>
      <c r="DB239" s="453"/>
      <c r="DC239" s="453"/>
      <c r="DD239" s="453"/>
      <c r="DE239" s="453"/>
      <c r="DF239" s="453"/>
      <c r="DG239" s="454"/>
    </row>
    <row r="240" spans="1:112" s="166" customFormat="1" x14ac:dyDescent="0.2">
      <c r="A240" s="368" t="s">
        <v>390</v>
      </c>
      <c r="B240" s="368"/>
      <c r="C240" s="368"/>
      <c r="D240" s="368"/>
      <c r="E240" s="368"/>
      <c r="F240" s="368"/>
      <c r="G240" s="368"/>
      <c r="H240" s="368"/>
      <c r="I240" s="368"/>
      <c r="J240" s="368"/>
      <c r="K240" s="368"/>
      <c r="L240" s="368"/>
      <c r="M240" s="368"/>
      <c r="N240" s="368"/>
      <c r="O240" s="368"/>
      <c r="P240" s="368"/>
      <c r="Q240" s="368"/>
      <c r="R240" s="368"/>
      <c r="S240" s="368"/>
      <c r="T240" s="368"/>
      <c r="U240" s="368"/>
      <c r="V240" s="368"/>
      <c r="W240" s="368"/>
      <c r="X240" s="368"/>
      <c r="Y240" s="368"/>
      <c r="Z240" s="368"/>
      <c r="AA240" s="368"/>
      <c r="AB240" s="368"/>
      <c r="AC240" s="368"/>
      <c r="AD240" s="368"/>
      <c r="AE240" s="368"/>
      <c r="AF240" s="368"/>
      <c r="AG240" s="368"/>
      <c r="AH240" s="368"/>
      <c r="AI240" s="368"/>
      <c r="AJ240" s="368"/>
      <c r="AK240" s="368"/>
      <c r="AL240" s="368"/>
      <c r="AM240" s="368"/>
      <c r="AN240" s="368"/>
      <c r="AO240" s="368"/>
      <c r="AP240" s="368"/>
      <c r="AQ240" s="368"/>
      <c r="AR240" s="368"/>
      <c r="AS240" s="368"/>
      <c r="AT240" s="368"/>
      <c r="AU240" s="368"/>
      <c r="AV240" s="368"/>
      <c r="AW240" s="368"/>
      <c r="AX240" s="405" t="s">
        <v>392</v>
      </c>
      <c r="AY240" s="406"/>
      <c r="AZ240" s="406"/>
      <c r="BA240" s="406"/>
      <c r="BB240" s="407"/>
      <c r="BC240" s="414" t="s">
        <v>153</v>
      </c>
      <c r="BD240" s="406"/>
      <c r="BE240" s="406"/>
      <c r="BF240" s="406"/>
      <c r="BG240" s="406"/>
      <c r="BH240" s="406"/>
      <c r="BI240" s="407"/>
      <c r="BJ240" s="430"/>
      <c r="BK240" s="431"/>
      <c r="BL240" s="431"/>
      <c r="BM240" s="431"/>
      <c r="BN240" s="431"/>
      <c r="BO240" s="431"/>
      <c r="BP240" s="431"/>
      <c r="BQ240" s="431"/>
      <c r="BR240" s="431"/>
      <c r="BS240" s="432"/>
      <c r="BT240" s="430" t="s">
        <v>393</v>
      </c>
      <c r="BU240" s="431"/>
      <c r="BV240" s="431"/>
      <c r="BW240" s="432"/>
      <c r="BX240" s="430"/>
      <c r="BY240" s="431"/>
      <c r="BZ240" s="431"/>
      <c r="CA240" s="432"/>
      <c r="CB240" s="389"/>
      <c r="CC240" s="390"/>
      <c r="CD240" s="390"/>
      <c r="CE240" s="390"/>
      <c r="CF240" s="390"/>
      <c r="CG240" s="390"/>
      <c r="CH240" s="390"/>
      <c r="CI240" s="391"/>
      <c r="CJ240" s="389"/>
      <c r="CK240" s="390"/>
      <c r="CL240" s="390"/>
      <c r="CM240" s="390"/>
      <c r="CN240" s="390"/>
      <c r="CO240" s="390"/>
      <c r="CP240" s="390"/>
      <c r="CQ240" s="391"/>
      <c r="CR240" s="389"/>
      <c r="CS240" s="390"/>
      <c r="CT240" s="390"/>
      <c r="CU240" s="390"/>
      <c r="CV240" s="390"/>
      <c r="CW240" s="390"/>
      <c r="CX240" s="390"/>
      <c r="CY240" s="391"/>
      <c r="CZ240" s="452"/>
      <c r="DA240" s="453"/>
      <c r="DB240" s="453"/>
      <c r="DC240" s="453"/>
      <c r="DD240" s="453"/>
      <c r="DE240" s="453"/>
      <c r="DF240" s="453"/>
      <c r="DG240" s="454"/>
    </row>
    <row r="241" spans="1:112" s="166" customFormat="1" x14ac:dyDescent="0.2">
      <c r="A241" s="372" t="s">
        <v>391</v>
      </c>
      <c r="B241" s="372"/>
      <c r="C241" s="372"/>
      <c r="D241" s="372"/>
      <c r="E241" s="372"/>
      <c r="F241" s="372"/>
      <c r="G241" s="372"/>
      <c r="H241" s="372"/>
      <c r="I241" s="372"/>
      <c r="J241" s="372"/>
      <c r="K241" s="372"/>
      <c r="L241" s="372"/>
      <c r="M241" s="372"/>
      <c r="N241" s="372"/>
      <c r="O241" s="372"/>
      <c r="P241" s="372"/>
      <c r="Q241" s="372"/>
      <c r="R241" s="372"/>
      <c r="S241" s="372"/>
      <c r="T241" s="372"/>
      <c r="U241" s="372"/>
      <c r="V241" s="372"/>
      <c r="W241" s="372"/>
      <c r="X241" s="372"/>
      <c r="Y241" s="372"/>
      <c r="Z241" s="372"/>
      <c r="AA241" s="372"/>
      <c r="AB241" s="372"/>
      <c r="AC241" s="372"/>
      <c r="AD241" s="372"/>
      <c r="AE241" s="372"/>
      <c r="AF241" s="372"/>
      <c r="AG241" s="372"/>
      <c r="AH241" s="372"/>
      <c r="AI241" s="372"/>
      <c r="AJ241" s="372"/>
      <c r="AK241" s="372"/>
      <c r="AL241" s="372"/>
      <c r="AM241" s="372"/>
      <c r="AN241" s="372"/>
      <c r="AO241" s="372"/>
      <c r="AP241" s="372"/>
      <c r="AQ241" s="372"/>
      <c r="AR241" s="372"/>
      <c r="AS241" s="372"/>
      <c r="AT241" s="372"/>
      <c r="AU241" s="372"/>
      <c r="AV241" s="372"/>
      <c r="AW241" s="372"/>
      <c r="AX241" s="408"/>
      <c r="AY241" s="409"/>
      <c r="AZ241" s="409"/>
      <c r="BA241" s="409"/>
      <c r="BB241" s="410"/>
      <c r="BC241" s="415"/>
      <c r="BD241" s="409"/>
      <c r="BE241" s="409"/>
      <c r="BF241" s="409"/>
      <c r="BG241" s="409"/>
      <c r="BH241" s="409"/>
      <c r="BI241" s="410"/>
      <c r="BJ241" s="433"/>
      <c r="BK241" s="434"/>
      <c r="BL241" s="434"/>
      <c r="BM241" s="434"/>
      <c r="BN241" s="434"/>
      <c r="BO241" s="434"/>
      <c r="BP241" s="434"/>
      <c r="BQ241" s="434"/>
      <c r="BR241" s="434"/>
      <c r="BS241" s="435"/>
      <c r="BT241" s="433"/>
      <c r="BU241" s="434"/>
      <c r="BV241" s="434"/>
      <c r="BW241" s="435"/>
      <c r="BX241" s="433"/>
      <c r="BY241" s="434"/>
      <c r="BZ241" s="434"/>
      <c r="CA241" s="435"/>
      <c r="CB241" s="392"/>
      <c r="CC241" s="393"/>
      <c r="CD241" s="393"/>
      <c r="CE241" s="393"/>
      <c r="CF241" s="393"/>
      <c r="CG241" s="393"/>
      <c r="CH241" s="393"/>
      <c r="CI241" s="394"/>
      <c r="CJ241" s="392"/>
      <c r="CK241" s="393"/>
      <c r="CL241" s="393"/>
      <c r="CM241" s="393"/>
      <c r="CN241" s="393"/>
      <c r="CO241" s="393"/>
      <c r="CP241" s="393"/>
      <c r="CQ241" s="394"/>
      <c r="CR241" s="392"/>
      <c r="CS241" s="393"/>
      <c r="CT241" s="393"/>
      <c r="CU241" s="393"/>
      <c r="CV241" s="393"/>
      <c r="CW241" s="393"/>
      <c r="CX241" s="393"/>
      <c r="CY241" s="394"/>
      <c r="CZ241" s="455"/>
      <c r="DA241" s="456"/>
      <c r="DB241" s="456"/>
      <c r="DC241" s="456"/>
      <c r="DD241" s="456"/>
      <c r="DE241" s="456"/>
      <c r="DF241" s="456"/>
      <c r="DG241" s="457"/>
    </row>
    <row r="242" spans="1:112" s="166" customFormat="1" x14ac:dyDescent="0.2">
      <c r="A242" s="368" t="s">
        <v>390</v>
      </c>
      <c r="B242" s="368"/>
      <c r="C242" s="368"/>
      <c r="D242" s="368"/>
      <c r="E242" s="368"/>
      <c r="F242" s="368"/>
      <c r="G242" s="368"/>
      <c r="H242" s="368"/>
      <c r="I242" s="368"/>
      <c r="J242" s="368"/>
      <c r="K242" s="368"/>
      <c r="L242" s="368"/>
      <c r="M242" s="368"/>
      <c r="N242" s="368"/>
      <c r="O242" s="368"/>
      <c r="P242" s="368"/>
      <c r="Q242" s="368"/>
      <c r="R242" s="368"/>
      <c r="S242" s="368"/>
      <c r="T242" s="368"/>
      <c r="U242" s="368"/>
      <c r="V242" s="368"/>
      <c r="W242" s="368"/>
      <c r="X242" s="368"/>
      <c r="Y242" s="368"/>
      <c r="Z242" s="368"/>
      <c r="AA242" s="368"/>
      <c r="AB242" s="368"/>
      <c r="AC242" s="368"/>
      <c r="AD242" s="368"/>
      <c r="AE242" s="368"/>
      <c r="AF242" s="368"/>
      <c r="AG242" s="368"/>
      <c r="AH242" s="368"/>
      <c r="AI242" s="368"/>
      <c r="AJ242" s="368"/>
      <c r="AK242" s="368"/>
      <c r="AL242" s="368"/>
      <c r="AM242" s="368"/>
      <c r="AN242" s="368"/>
      <c r="AO242" s="368"/>
      <c r="AP242" s="368"/>
      <c r="AQ242" s="368"/>
      <c r="AR242" s="368"/>
      <c r="AS242" s="368"/>
      <c r="AT242" s="368"/>
      <c r="AU242" s="368"/>
      <c r="AV242" s="368"/>
      <c r="AW242" s="368"/>
      <c r="AX242" s="405" t="s">
        <v>230</v>
      </c>
      <c r="AY242" s="406"/>
      <c r="AZ242" s="406"/>
      <c r="BA242" s="406"/>
      <c r="BB242" s="407"/>
      <c r="BC242" s="414" t="s">
        <v>153</v>
      </c>
      <c r="BD242" s="406"/>
      <c r="BE242" s="406"/>
      <c r="BF242" s="406"/>
      <c r="BG242" s="406"/>
      <c r="BH242" s="406"/>
      <c r="BI242" s="407"/>
      <c r="BJ242" s="430"/>
      <c r="BK242" s="431"/>
      <c r="BL242" s="431"/>
      <c r="BM242" s="431"/>
      <c r="BN242" s="431"/>
      <c r="BO242" s="431"/>
      <c r="BP242" s="431"/>
      <c r="BQ242" s="431"/>
      <c r="BR242" s="431"/>
      <c r="BS242" s="432"/>
      <c r="BT242" s="430" t="s">
        <v>395</v>
      </c>
      <c r="BU242" s="431"/>
      <c r="BV242" s="431"/>
      <c r="BW242" s="432"/>
      <c r="BX242" s="430"/>
      <c r="BY242" s="431"/>
      <c r="BZ242" s="431"/>
      <c r="CA242" s="432"/>
      <c r="CB242" s="389"/>
      <c r="CC242" s="390"/>
      <c r="CD242" s="390"/>
      <c r="CE242" s="390"/>
      <c r="CF242" s="390"/>
      <c r="CG242" s="390"/>
      <c r="CH242" s="390"/>
      <c r="CI242" s="391"/>
      <c r="CJ242" s="389"/>
      <c r="CK242" s="390"/>
      <c r="CL242" s="390"/>
      <c r="CM242" s="390"/>
      <c r="CN242" s="390"/>
      <c r="CO242" s="390"/>
      <c r="CP242" s="390"/>
      <c r="CQ242" s="391"/>
      <c r="CR242" s="389"/>
      <c r="CS242" s="390"/>
      <c r="CT242" s="390"/>
      <c r="CU242" s="390"/>
      <c r="CV242" s="390"/>
      <c r="CW242" s="390"/>
      <c r="CX242" s="390"/>
      <c r="CY242" s="391"/>
      <c r="CZ242" s="452"/>
      <c r="DA242" s="453"/>
      <c r="DB242" s="453"/>
      <c r="DC242" s="453"/>
      <c r="DD242" s="453"/>
      <c r="DE242" s="453"/>
      <c r="DF242" s="453"/>
      <c r="DG242" s="454"/>
    </row>
    <row r="243" spans="1:112" s="166" customFormat="1" x14ac:dyDescent="0.2">
      <c r="A243" s="372" t="s">
        <v>394</v>
      </c>
      <c r="B243" s="372"/>
      <c r="C243" s="372"/>
      <c r="D243" s="372"/>
      <c r="E243" s="372"/>
      <c r="F243" s="372"/>
      <c r="G243" s="372"/>
      <c r="H243" s="372"/>
      <c r="I243" s="372"/>
      <c r="J243" s="372"/>
      <c r="K243" s="372"/>
      <c r="L243" s="372"/>
      <c r="M243" s="372"/>
      <c r="N243" s="372"/>
      <c r="O243" s="372"/>
      <c r="P243" s="372"/>
      <c r="Q243" s="372"/>
      <c r="R243" s="372"/>
      <c r="S243" s="372"/>
      <c r="T243" s="372"/>
      <c r="U243" s="372"/>
      <c r="V243" s="372"/>
      <c r="W243" s="372"/>
      <c r="X243" s="372"/>
      <c r="Y243" s="372"/>
      <c r="Z243" s="372"/>
      <c r="AA243" s="372"/>
      <c r="AB243" s="372"/>
      <c r="AC243" s="372"/>
      <c r="AD243" s="372"/>
      <c r="AE243" s="372"/>
      <c r="AF243" s="372"/>
      <c r="AG243" s="372"/>
      <c r="AH243" s="372"/>
      <c r="AI243" s="372"/>
      <c r="AJ243" s="372"/>
      <c r="AK243" s="372"/>
      <c r="AL243" s="372"/>
      <c r="AM243" s="372"/>
      <c r="AN243" s="372"/>
      <c r="AO243" s="372"/>
      <c r="AP243" s="372"/>
      <c r="AQ243" s="372"/>
      <c r="AR243" s="372"/>
      <c r="AS243" s="372"/>
      <c r="AT243" s="372"/>
      <c r="AU243" s="372"/>
      <c r="AV243" s="372"/>
      <c r="AW243" s="372"/>
      <c r="AX243" s="408"/>
      <c r="AY243" s="409"/>
      <c r="AZ243" s="409"/>
      <c r="BA243" s="409"/>
      <c r="BB243" s="410"/>
      <c r="BC243" s="415"/>
      <c r="BD243" s="409"/>
      <c r="BE243" s="409"/>
      <c r="BF243" s="409"/>
      <c r="BG243" s="409"/>
      <c r="BH243" s="409"/>
      <c r="BI243" s="410"/>
      <c r="BJ243" s="433"/>
      <c r="BK243" s="434"/>
      <c r="BL243" s="434"/>
      <c r="BM243" s="434"/>
      <c r="BN243" s="434"/>
      <c r="BO243" s="434"/>
      <c r="BP243" s="434"/>
      <c r="BQ243" s="434"/>
      <c r="BR243" s="434"/>
      <c r="BS243" s="435"/>
      <c r="BT243" s="433"/>
      <c r="BU243" s="434"/>
      <c r="BV243" s="434"/>
      <c r="BW243" s="435"/>
      <c r="BX243" s="433"/>
      <c r="BY243" s="434"/>
      <c r="BZ243" s="434"/>
      <c r="CA243" s="435"/>
      <c r="CB243" s="392"/>
      <c r="CC243" s="393"/>
      <c r="CD243" s="393"/>
      <c r="CE243" s="393"/>
      <c r="CF243" s="393"/>
      <c r="CG243" s="393"/>
      <c r="CH243" s="393"/>
      <c r="CI243" s="394"/>
      <c r="CJ243" s="392"/>
      <c r="CK243" s="393"/>
      <c r="CL243" s="393"/>
      <c r="CM243" s="393"/>
      <c r="CN243" s="393"/>
      <c r="CO243" s="393"/>
      <c r="CP243" s="393"/>
      <c r="CQ243" s="394"/>
      <c r="CR243" s="392"/>
      <c r="CS243" s="393"/>
      <c r="CT243" s="393"/>
      <c r="CU243" s="393"/>
      <c r="CV243" s="393"/>
      <c r="CW243" s="393"/>
      <c r="CX243" s="393"/>
      <c r="CY243" s="394"/>
      <c r="CZ243" s="455"/>
      <c r="DA243" s="456"/>
      <c r="DB243" s="456"/>
      <c r="DC243" s="456"/>
      <c r="DD243" s="456"/>
      <c r="DE243" s="456"/>
      <c r="DF243" s="456"/>
      <c r="DG243" s="457"/>
    </row>
    <row r="244" spans="1:112" s="166" customFormat="1" x14ac:dyDescent="0.2">
      <c r="A244" s="368" t="s">
        <v>396</v>
      </c>
      <c r="B244" s="368"/>
      <c r="C244" s="368"/>
      <c r="D244" s="368"/>
      <c r="E244" s="368"/>
      <c r="F244" s="368"/>
      <c r="G244" s="368"/>
      <c r="H244" s="368"/>
      <c r="I244" s="368"/>
      <c r="J244" s="368"/>
      <c r="K244" s="368"/>
      <c r="L244" s="368"/>
      <c r="M244" s="368"/>
      <c r="N244" s="368"/>
      <c r="O244" s="368"/>
      <c r="P244" s="368"/>
      <c r="Q244" s="368"/>
      <c r="R244" s="368"/>
      <c r="S244" s="368"/>
      <c r="T244" s="368"/>
      <c r="U244" s="368"/>
      <c r="V244" s="368"/>
      <c r="W244" s="368"/>
      <c r="X244" s="368"/>
      <c r="Y244" s="368"/>
      <c r="Z244" s="368"/>
      <c r="AA244" s="368"/>
      <c r="AB244" s="368"/>
      <c r="AC244" s="368"/>
      <c r="AD244" s="368"/>
      <c r="AE244" s="368"/>
      <c r="AF244" s="368"/>
      <c r="AG244" s="368"/>
      <c r="AH244" s="368"/>
      <c r="AI244" s="368"/>
      <c r="AJ244" s="368"/>
      <c r="AK244" s="368"/>
      <c r="AL244" s="368"/>
      <c r="AM244" s="368"/>
      <c r="AN244" s="368"/>
      <c r="AO244" s="368"/>
      <c r="AP244" s="368"/>
      <c r="AQ244" s="368"/>
      <c r="AR244" s="368"/>
      <c r="AS244" s="368"/>
      <c r="AT244" s="368"/>
      <c r="AU244" s="368"/>
      <c r="AV244" s="368"/>
      <c r="AW244" s="368"/>
      <c r="AX244" s="405" t="s">
        <v>233</v>
      </c>
      <c r="AY244" s="406"/>
      <c r="AZ244" s="406"/>
      <c r="BA244" s="406"/>
      <c r="BB244" s="407"/>
      <c r="BC244" s="414" t="s">
        <v>153</v>
      </c>
      <c r="BD244" s="406"/>
      <c r="BE244" s="406"/>
      <c r="BF244" s="406"/>
      <c r="BG244" s="406"/>
      <c r="BH244" s="406"/>
      <c r="BI244" s="407"/>
      <c r="BJ244" s="430"/>
      <c r="BK244" s="431"/>
      <c r="BL244" s="431"/>
      <c r="BM244" s="431"/>
      <c r="BN244" s="431"/>
      <c r="BO244" s="431"/>
      <c r="BP244" s="431"/>
      <c r="BQ244" s="431"/>
      <c r="BR244" s="431"/>
      <c r="BS244" s="432"/>
      <c r="BT244" s="430" t="s">
        <v>102</v>
      </c>
      <c r="BU244" s="431"/>
      <c r="BV244" s="431"/>
      <c r="BW244" s="432"/>
      <c r="BX244" s="430"/>
      <c r="BY244" s="431"/>
      <c r="BZ244" s="431"/>
      <c r="CA244" s="432"/>
      <c r="CB244" s="389"/>
      <c r="CC244" s="390"/>
      <c r="CD244" s="390"/>
      <c r="CE244" s="390"/>
      <c r="CF244" s="390"/>
      <c r="CG244" s="390"/>
      <c r="CH244" s="390"/>
      <c r="CI244" s="391"/>
      <c r="CJ244" s="389"/>
      <c r="CK244" s="390"/>
      <c r="CL244" s="390"/>
      <c r="CM244" s="390"/>
      <c r="CN244" s="390"/>
      <c r="CO244" s="390"/>
      <c r="CP244" s="390"/>
      <c r="CQ244" s="391"/>
      <c r="CR244" s="389"/>
      <c r="CS244" s="390"/>
      <c r="CT244" s="390"/>
      <c r="CU244" s="390"/>
      <c r="CV244" s="390"/>
      <c r="CW244" s="390"/>
      <c r="CX244" s="390"/>
      <c r="CY244" s="391"/>
      <c r="CZ244" s="452"/>
      <c r="DA244" s="453"/>
      <c r="DB244" s="453"/>
      <c r="DC244" s="453"/>
      <c r="DD244" s="453"/>
      <c r="DE244" s="453"/>
      <c r="DF244" s="453"/>
      <c r="DG244" s="454"/>
    </row>
    <row r="245" spans="1:112" s="166" customFormat="1" x14ac:dyDescent="0.2">
      <c r="A245" s="368" t="s">
        <v>307</v>
      </c>
      <c r="B245" s="368"/>
      <c r="C245" s="368"/>
      <c r="D245" s="368"/>
      <c r="E245" s="368"/>
      <c r="F245" s="368"/>
      <c r="G245" s="368"/>
      <c r="H245" s="368"/>
      <c r="I245" s="368"/>
      <c r="J245" s="368"/>
      <c r="K245" s="368"/>
      <c r="L245" s="368"/>
      <c r="M245" s="368"/>
      <c r="N245" s="368"/>
      <c r="O245" s="368"/>
      <c r="P245" s="368"/>
      <c r="Q245" s="368"/>
      <c r="R245" s="368"/>
      <c r="S245" s="368"/>
      <c r="T245" s="368"/>
      <c r="U245" s="368"/>
      <c r="V245" s="368"/>
      <c r="W245" s="368"/>
      <c r="X245" s="368"/>
      <c r="Y245" s="368"/>
      <c r="Z245" s="368"/>
      <c r="AA245" s="368"/>
      <c r="AB245" s="368"/>
      <c r="AC245" s="368"/>
      <c r="AD245" s="368"/>
      <c r="AE245" s="368"/>
      <c r="AF245" s="368"/>
      <c r="AG245" s="368"/>
      <c r="AH245" s="368"/>
      <c r="AI245" s="368"/>
      <c r="AJ245" s="368"/>
      <c r="AK245" s="368"/>
      <c r="AL245" s="368"/>
      <c r="AM245" s="368"/>
      <c r="AN245" s="368"/>
      <c r="AO245" s="368"/>
      <c r="AP245" s="368"/>
      <c r="AQ245" s="368"/>
      <c r="AR245" s="368"/>
      <c r="AS245" s="368"/>
      <c r="AT245" s="368"/>
      <c r="AU245" s="368"/>
      <c r="AV245" s="368"/>
      <c r="AW245" s="368"/>
      <c r="AX245" s="405" t="s">
        <v>154</v>
      </c>
      <c r="AY245" s="406"/>
      <c r="AZ245" s="406"/>
      <c r="BA245" s="406"/>
      <c r="BB245" s="407"/>
      <c r="BC245" s="414" t="s">
        <v>306</v>
      </c>
      <c r="BD245" s="406"/>
      <c r="BE245" s="406"/>
      <c r="BF245" s="406"/>
      <c r="BG245" s="406"/>
      <c r="BH245" s="406"/>
      <c r="BI245" s="407"/>
      <c r="BJ245" s="430"/>
      <c r="BK245" s="431"/>
      <c r="BL245" s="431"/>
      <c r="BM245" s="431"/>
      <c r="BN245" s="431"/>
      <c r="BO245" s="431"/>
      <c r="BP245" s="431"/>
      <c r="BQ245" s="431"/>
      <c r="BR245" s="431"/>
      <c r="BS245" s="432"/>
      <c r="BT245" s="430"/>
      <c r="BU245" s="431"/>
      <c r="BV245" s="431"/>
      <c r="BW245" s="432"/>
      <c r="BX245" s="430"/>
      <c r="BY245" s="431"/>
      <c r="BZ245" s="431"/>
      <c r="CA245" s="432"/>
      <c r="CB245" s="389"/>
      <c r="CC245" s="390"/>
      <c r="CD245" s="390"/>
      <c r="CE245" s="390"/>
      <c r="CF245" s="390"/>
      <c r="CG245" s="390"/>
      <c r="CH245" s="390"/>
      <c r="CI245" s="391"/>
      <c r="CJ245" s="389"/>
      <c r="CK245" s="390"/>
      <c r="CL245" s="390"/>
      <c r="CM245" s="390"/>
      <c r="CN245" s="390"/>
      <c r="CO245" s="390"/>
      <c r="CP245" s="390"/>
      <c r="CQ245" s="391"/>
      <c r="CR245" s="389"/>
      <c r="CS245" s="390"/>
      <c r="CT245" s="390"/>
      <c r="CU245" s="390"/>
      <c r="CV245" s="390"/>
      <c r="CW245" s="390"/>
      <c r="CX245" s="390"/>
      <c r="CY245" s="391"/>
      <c r="CZ245" s="452"/>
      <c r="DA245" s="453"/>
      <c r="DB245" s="453"/>
      <c r="DC245" s="453"/>
      <c r="DD245" s="453"/>
      <c r="DE245" s="453"/>
      <c r="DF245" s="453"/>
      <c r="DG245" s="454"/>
    </row>
    <row r="246" spans="1:112" s="166" customFormat="1" x14ac:dyDescent="0.2">
      <c r="A246" s="370" t="s">
        <v>308</v>
      </c>
      <c r="B246" s="370"/>
      <c r="C246" s="370"/>
      <c r="D246" s="370"/>
      <c r="E246" s="370"/>
      <c r="F246" s="370"/>
      <c r="G246" s="370"/>
      <c r="H246" s="370"/>
      <c r="I246" s="370"/>
      <c r="J246" s="370"/>
      <c r="K246" s="370"/>
      <c r="L246" s="370"/>
      <c r="M246" s="370"/>
      <c r="N246" s="370"/>
      <c r="O246" s="370"/>
      <c r="P246" s="370"/>
      <c r="Q246" s="370"/>
      <c r="R246" s="370"/>
      <c r="S246" s="370"/>
      <c r="T246" s="370"/>
      <c r="U246" s="370"/>
      <c r="V246" s="370"/>
      <c r="W246" s="370"/>
      <c r="X246" s="370"/>
      <c r="Y246" s="370"/>
      <c r="Z246" s="370"/>
      <c r="AA246" s="370"/>
      <c r="AB246" s="370"/>
      <c r="AC246" s="370"/>
      <c r="AD246" s="370"/>
      <c r="AE246" s="370"/>
      <c r="AF246" s="370"/>
      <c r="AG246" s="370"/>
      <c r="AH246" s="370"/>
      <c r="AI246" s="370"/>
      <c r="AJ246" s="370"/>
      <c r="AK246" s="370"/>
      <c r="AL246" s="370"/>
      <c r="AM246" s="370"/>
      <c r="AN246" s="370"/>
      <c r="AO246" s="370"/>
      <c r="AP246" s="370"/>
      <c r="AQ246" s="370"/>
      <c r="AR246" s="370"/>
      <c r="AS246" s="370"/>
      <c r="AT246" s="370"/>
      <c r="AU246" s="370"/>
      <c r="AV246" s="370"/>
      <c r="AW246" s="370"/>
      <c r="AX246" s="411"/>
      <c r="AY246" s="412"/>
      <c r="AZ246" s="412"/>
      <c r="BA246" s="412"/>
      <c r="BB246" s="413"/>
      <c r="BC246" s="416"/>
      <c r="BD246" s="412"/>
      <c r="BE246" s="412"/>
      <c r="BF246" s="412"/>
      <c r="BG246" s="412"/>
      <c r="BH246" s="412"/>
      <c r="BI246" s="413"/>
      <c r="BJ246" s="433"/>
      <c r="BK246" s="434"/>
      <c r="BL246" s="434"/>
      <c r="BM246" s="434"/>
      <c r="BN246" s="434"/>
      <c r="BO246" s="434"/>
      <c r="BP246" s="434"/>
      <c r="BQ246" s="434"/>
      <c r="BR246" s="434"/>
      <c r="BS246" s="435"/>
      <c r="BT246" s="433"/>
      <c r="BU246" s="434"/>
      <c r="BV246" s="434"/>
      <c r="BW246" s="435"/>
      <c r="BX246" s="433"/>
      <c r="BY246" s="434"/>
      <c r="BZ246" s="434"/>
      <c r="CA246" s="435"/>
      <c r="CB246" s="584"/>
      <c r="CC246" s="585"/>
      <c r="CD246" s="585"/>
      <c r="CE246" s="585"/>
      <c r="CF246" s="585"/>
      <c r="CG246" s="585"/>
      <c r="CH246" s="585"/>
      <c r="CI246" s="586"/>
      <c r="CJ246" s="584"/>
      <c r="CK246" s="585"/>
      <c r="CL246" s="585"/>
      <c r="CM246" s="585"/>
      <c r="CN246" s="585"/>
      <c r="CO246" s="585"/>
      <c r="CP246" s="585"/>
      <c r="CQ246" s="586"/>
      <c r="CR246" s="584"/>
      <c r="CS246" s="585"/>
      <c r="CT246" s="585"/>
      <c r="CU246" s="585"/>
      <c r="CV246" s="585"/>
      <c r="CW246" s="585"/>
      <c r="CX246" s="585"/>
      <c r="CY246" s="586"/>
      <c r="CZ246" s="587"/>
      <c r="DA246" s="588"/>
      <c r="DB246" s="588"/>
      <c r="DC246" s="588"/>
      <c r="DD246" s="588"/>
      <c r="DE246" s="588"/>
      <c r="DF246" s="588"/>
      <c r="DG246" s="589"/>
    </row>
    <row r="247" spans="1:112" s="166" customFormat="1" ht="12.95" customHeight="1" x14ac:dyDescent="0.2">
      <c r="A247" s="368" t="s">
        <v>311</v>
      </c>
      <c r="B247" s="368"/>
      <c r="C247" s="368"/>
      <c r="D247" s="368"/>
      <c r="E247" s="368"/>
      <c r="F247" s="368"/>
      <c r="G247" s="368"/>
      <c r="H247" s="368"/>
      <c r="I247" s="368"/>
      <c r="J247" s="368"/>
      <c r="K247" s="368"/>
      <c r="L247" s="368"/>
      <c r="M247" s="368"/>
      <c r="N247" s="368"/>
      <c r="O247" s="368"/>
      <c r="P247" s="368"/>
      <c r="Q247" s="368"/>
      <c r="R247" s="368"/>
      <c r="S247" s="368"/>
      <c r="T247" s="368"/>
      <c r="U247" s="368"/>
      <c r="V247" s="368"/>
      <c r="W247" s="368"/>
      <c r="X247" s="368"/>
      <c r="Y247" s="368"/>
      <c r="Z247" s="368"/>
      <c r="AA247" s="368"/>
      <c r="AB247" s="368"/>
      <c r="AC247" s="368"/>
      <c r="AD247" s="368"/>
      <c r="AE247" s="368"/>
      <c r="AF247" s="368"/>
      <c r="AG247" s="368"/>
      <c r="AH247" s="368"/>
      <c r="AI247" s="368"/>
      <c r="AJ247" s="368"/>
      <c r="AK247" s="368"/>
      <c r="AL247" s="368"/>
      <c r="AM247" s="368"/>
      <c r="AN247" s="368"/>
      <c r="AO247" s="368"/>
      <c r="AP247" s="368"/>
      <c r="AQ247" s="368"/>
      <c r="AR247" s="368"/>
      <c r="AS247" s="368"/>
      <c r="AT247" s="368"/>
      <c r="AU247" s="368"/>
      <c r="AV247" s="368"/>
      <c r="AW247" s="369"/>
      <c r="AX247" s="405" t="s">
        <v>309</v>
      </c>
      <c r="AY247" s="406"/>
      <c r="AZ247" s="406"/>
      <c r="BA247" s="406"/>
      <c r="BB247" s="407"/>
      <c r="BC247" s="414" t="s">
        <v>310</v>
      </c>
      <c r="BD247" s="406"/>
      <c r="BE247" s="406"/>
      <c r="BF247" s="406"/>
      <c r="BG247" s="406"/>
      <c r="BH247" s="406"/>
      <c r="BI247" s="407"/>
      <c r="BJ247" s="399" t="s">
        <v>463</v>
      </c>
      <c r="BK247" s="400"/>
      <c r="BL247" s="400"/>
      <c r="BM247" s="400"/>
      <c r="BN247" s="400"/>
      <c r="BO247" s="400"/>
      <c r="BP247" s="400"/>
      <c r="BQ247" s="400"/>
      <c r="BR247" s="400"/>
      <c r="BS247" s="401"/>
      <c r="BT247" s="461" t="s">
        <v>344</v>
      </c>
      <c r="BU247" s="462"/>
      <c r="BV247" s="462"/>
      <c r="BW247" s="463"/>
      <c r="BX247" s="461"/>
      <c r="BY247" s="462"/>
      <c r="BZ247" s="462"/>
      <c r="CA247" s="463"/>
      <c r="CB247" s="449">
        <f>CB248</f>
        <v>3701279.81</v>
      </c>
      <c r="CC247" s="450"/>
      <c r="CD247" s="450"/>
      <c r="CE247" s="450"/>
      <c r="CF247" s="450"/>
      <c r="CG247" s="450"/>
      <c r="CH247" s="450"/>
      <c r="CI247" s="451"/>
      <c r="CJ247" s="449">
        <f>CJ248</f>
        <v>2748816</v>
      </c>
      <c r="CK247" s="450"/>
      <c r="CL247" s="450"/>
      <c r="CM247" s="450"/>
      <c r="CN247" s="450"/>
      <c r="CO247" s="450"/>
      <c r="CP247" s="450"/>
      <c r="CQ247" s="451"/>
      <c r="CR247" s="449">
        <f t="shared" ref="CR247" si="93">CR248</f>
        <v>1942400</v>
      </c>
      <c r="CS247" s="450"/>
      <c r="CT247" s="450"/>
      <c r="CU247" s="450"/>
      <c r="CV247" s="450"/>
      <c r="CW247" s="450"/>
      <c r="CX247" s="450"/>
      <c r="CY247" s="451"/>
      <c r="CZ247" s="452"/>
      <c r="DA247" s="453"/>
      <c r="DB247" s="453"/>
      <c r="DC247" s="453"/>
      <c r="DD247" s="453"/>
      <c r="DE247" s="453"/>
      <c r="DF247" s="453"/>
      <c r="DG247" s="454"/>
    </row>
    <row r="248" spans="1:112" s="166" customFormat="1" ht="12.95" customHeight="1" x14ac:dyDescent="0.2">
      <c r="A248" s="370"/>
      <c r="B248" s="370"/>
      <c r="C248" s="370"/>
      <c r="D248" s="370"/>
      <c r="E248" s="370"/>
      <c r="F248" s="370"/>
      <c r="G248" s="370"/>
      <c r="H248" s="370"/>
      <c r="I248" s="370"/>
      <c r="J248" s="370"/>
      <c r="K248" s="370"/>
      <c r="L248" s="370"/>
      <c r="M248" s="370"/>
      <c r="N248" s="370"/>
      <c r="O248" s="370"/>
      <c r="P248" s="370"/>
      <c r="Q248" s="370"/>
      <c r="R248" s="370"/>
      <c r="S248" s="370"/>
      <c r="T248" s="370"/>
      <c r="U248" s="370"/>
      <c r="V248" s="370"/>
      <c r="W248" s="370"/>
      <c r="X248" s="370"/>
      <c r="Y248" s="370"/>
      <c r="Z248" s="370"/>
      <c r="AA248" s="370"/>
      <c r="AB248" s="370"/>
      <c r="AC248" s="370"/>
      <c r="AD248" s="370"/>
      <c r="AE248" s="370"/>
      <c r="AF248" s="370"/>
      <c r="AG248" s="370"/>
      <c r="AH248" s="370"/>
      <c r="AI248" s="370"/>
      <c r="AJ248" s="370"/>
      <c r="AK248" s="370"/>
      <c r="AL248" s="370"/>
      <c r="AM248" s="370"/>
      <c r="AN248" s="370"/>
      <c r="AO248" s="370"/>
      <c r="AP248" s="370"/>
      <c r="AQ248" s="370"/>
      <c r="AR248" s="370"/>
      <c r="AS248" s="370"/>
      <c r="AT248" s="370"/>
      <c r="AU248" s="370"/>
      <c r="AV248" s="370"/>
      <c r="AW248" s="371"/>
      <c r="AX248" s="411" t="s">
        <v>309</v>
      </c>
      <c r="AY248" s="412"/>
      <c r="AZ248" s="412"/>
      <c r="BA248" s="412"/>
      <c r="BB248" s="413"/>
      <c r="BC248" s="416" t="s">
        <v>310</v>
      </c>
      <c r="BD248" s="412"/>
      <c r="BE248" s="412"/>
      <c r="BF248" s="412"/>
      <c r="BG248" s="412"/>
      <c r="BH248" s="412"/>
      <c r="BI248" s="413"/>
      <c r="BJ248" s="399" t="s">
        <v>453</v>
      </c>
      <c r="BK248" s="400"/>
      <c r="BL248" s="400"/>
      <c r="BM248" s="400"/>
      <c r="BN248" s="400"/>
      <c r="BO248" s="400"/>
      <c r="BP248" s="400"/>
      <c r="BQ248" s="400"/>
      <c r="BR248" s="400"/>
      <c r="BS248" s="401"/>
      <c r="BT248" s="399" t="s">
        <v>344</v>
      </c>
      <c r="BU248" s="400"/>
      <c r="BV248" s="400"/>
      <c r="BW248" s="401"/>
      <c r="BX248" s="399" t="s">
        <v>448</v>
      </c>
      <c r="BY248" s="400"/>
      <c r="BZ248" s="400"/>
      <c r="CA248" s="401"/>
      <c r="CB248" s="389">
        <f>'244, 247'!T54+'244, 247'!T57</f>
        <v>3701279.81</v>
      </c>
      <c r="CC248" s="390"/>
      <c r="CD248" s="390"/>
      <c r="CE248" s="390"/>
      <c r="CF248" s="390"/>
      <c r="CG248" s="390"/>
      <c r="CH248" s="390"/>
      <c r="CI248" s="391"/>
      <c r="CJ248" s="389">
        <v>2748816</v>
      </c>
      <c r="CK248" s="390"/>
      <c r="CL248" s="390"/>
      <c r="CM248" s="390"/>
      <c r="CN248" s="390"/>
      <c r="CO248" s="390"/>
      <c r="CP248" s="390"/>
      <c r="CQ248" s="391"/>
      <c r="CR248" s="389">
        <v>1942400</v>
      </c>
      <c r="CS248" s="390"/>
      <c r="CT248" s="390"/>
      <c r="CU248" s="390"/>
      <c r="CV248" s="390"/>
      <c r="CW248" s="390"/>
      <c r="CX248" s="390"/>
      <c r="CY248" s="391"/>
      <c r="CZ248" s="452"/>
      <c r="DA248" s="453"/>
      <c r="DB248" s="453"/>
      <c r="DC248" s="453"/>
      <c r="DD248" s="453"/>
      <c r="DE248" s="453"/>
      <c r="DF248" s="453"/>
      <c r="DG248" s="454"/>
      <c r="DH248" s="331">
        <v>223247</v>
      </c>
    </row>
    <row r="249" spans="1:112" s="166" customFormat="1" x14ac:dyDescent="0.2">
      <c r="A249" s="368" t="s">
        <v>189</v>
      </c>
      <c r="B249" s="368"/>
      <c r="C249" s="368"/>
      <c r="D249" s="368"/>
      <c r="E249" s="368"/>
      <c r="F249" s="368"/>
      <c r="G249" s="368"/>
      <c r="H249" s="368"/>
      <c r="I249" s="368"/>
      <c r="J249" s="368"/>
      <c r="K249" s="368"/>
      <c r="L249" s="368"/>
      <c r="M249" s="368"/>
      <c r="N249" s="368"/>
      <c r="O249" s="368"/>
      <c r="P249" s="368"/>
      <c r="Q249" s="368"/>
      <c r="R249" s="368"/>
      <c r="S249" s="368"/>
      <c r="T249" s="368"/>
      <c r="U249" s="368"/>
      <c r="V249" s="368"/>
      <c r="W249" s="368"/>
      <c r="X249" s="368"/>
      <c r="Y249" s="368"/>
      <c r="Z249" s="368"/>
      <c r="AA249" s="368"/>
      <c r="AB249" s="368"/>
      <c r="AC249" s="368"/>
      <c r="AD249" s="368"/>
      <c r="AE249" s="368"/>
      <c r="AF249" s="368"/>
      <c r="AG249" s="368"/>
      <c r="AH249" s="368"/>
      <c r="AI249" s="368"/>
      <c r="AJ249" s="368"/>
      <c r="AK249" s="368"/>
      <c r="AL249" s="368"/>
      <c r="AM249" s="368"/>
      <c r="AN249" s="368"/>
      <c r="AO249" s="368"/>
      <c r="AP249" s="368"/>
      <c r="AQ249" s="368"/>
      <c r="AR249" s="368"/>
      <c r="AS249" s="368"/>
      <c r="AT249" s="368"/>
      <c r="AU249" s="368"/>
      <c r="AV249" s="368"/>
      <c r="AW249" s="369"/>
      <c r="AX249" s="405" t="s">
        <v>312</v>
      </c>
      <c r="AY249" s="406"/>
      <c r="AZ249" s="406"/>
      <c r="BA249" s="406"/>
      <c r="BB249" s="407"/>
      <c r="BC249" s="414" t="s">
        <v>155</v>
      </c>
      <c r="BD249" s="406"/>
      <c r="BE249" s="406"/>
      <c r="BF249" s="406"/>
      <c r="BG249" s="406"/>
      <c r="BH249" s="406"/>
      <c r="BI249" s="407"/>
      <c r="BJ249" s="430"/>
      <c r="BK249" s="431"/>
      <c r="BL249" s="431"/>
      <c r="BM249" s="431"/>
      <c r="BN249" s="431"/>
      <c r="BO249" s="431"/>
      <c r="BP249" s="431"/>
      <c r="BQ249" s="431"/>
      <c r="BR249" s="431"/>
      <c r="BS249" s="432"/>
      <c r="BT249" s="430"/>
      <c r="BU249" s="431"/>
      <c r="BV249" s="431"/>
      <c r="BW249" s="432"/>
      <c r="BX249" s="430"/>
      <c r="BY249" s="431"/>
      <c r="BZ249" s="431"/>
      <c r="CA249" s="432"/>
      <c r="CB249" s="389"/>
      <c r="CC249" s="390"/>
      <c r="CD249" s="390"/>
      <c r="CE249" s="390"/>
      <c r="CF249" s="390"/>
      <c r="CG249" s="390"/>
      <c r="CH249" s="390"/>
      <c r="CI249" s="391"/>
      <c r="CJ249" s="389"/>
      <c r="CK249" s="390"/>
      <c r="CL249" s="390"/>
      <c r="CM249" s="390"/>
      <c r="CN249" s="390"/>
      <c r="CO249" s="390"/>
      <c r="CP249" s="390"/>
      <c r="CQ249" s="391"/>
      <c r="CR249" s="389"/>
      <c r="CS249" s="390"/>
      <c r="CT249" s="390"/>
      <c r="CU249" s="390"/>
      <c r="CV249" s="390"/>
      <c r="CW249" s="390"/>
      <c r="CX249" s="390"/>
      <c r="CY249" s="391"/>
      <c r="CZ249" s="452"/>
      <c r="DA249" s="453"/>
      <c r="DB249" s="453"/>
      <c r="DC249" s="453"/>
      <c r="DD249" s="453"/>
      <c r="DE249" s="453"/>
      <c r="DF249" s="453"/>
      <c r="DG249" s="454"/>
    </row>
    <row r="250" spans="1:112" s="166" customFormat="1" x14ac:dyDescent="0.2">
      <c r="A250" s="370" t="s">
        <v>188</v>
      </c>
      <c r="B250" s="370"/>
      <c r="C250" s="370"/>
      <c r="D250" s="370"/>
      <c r="E250" s="370"/>
      <c r="F250" s="370"/>
      <c r="G250" s="370"/>
      <c r="H250" s="370"/>
      <c r="I250" s="370"/>
      <c r="J250" s="370"/>
      <c r="K250" s="370"/>
      <c r="L250" s="370"/>
      <c r="M250" s="370"/>
      <c r="N250" s="370"/>
      <c r="O250" s="370"/>
      <c r="P250" s="370"/>
      <c r="Q250" s="370"/>
      <c r="R250" s="370"/>
      <c r="S250" s="370"/>
      <c r="T250" s="370"/>
      <c r="U250" s="370"/>
      <c r="V250" s="370"/>
      <c r="W250" s="370"/>
      <c r="X250" s="370"/>
      <c r="Y250" s="370"/>
      <c r="Z250" s="370"/>
      <c r="AA250" s="370"/>
      <c r="AB250" s="370"/>
      <c r="AC250" s="370"/>
      <c r="AD250" s="370"/>
      <c r="AE250" s="370"/>
      <c r="AF250" s="370"/>
      <c r="AG250" s="370"/>
      <c r="AH250" s="370"/>
      <c r="AI250" s="370"/>
      <c r="AJ250" s="370"/>
      <c r="AK250" s="370"/>
      <c r="AL250" s="370"/>
      <c r="AM250" s="370"/>
      <c r="AN250" s="370"/>
      <c r="AO250" s="370"/>
      <c r="AP250" s="370"/>
      <c r="AQ250" s="370"/>
      <c r="AR250" s="370"/>
      <c r="AS250" s="370"/>
      <c r="AT250" s="370"/>
      <c r="AU250" s="370"/>
      <c r="AV250" s="370"/>
      <c r="AW250" s="370"/>
      <c r="AX250" s="411"/>
      <c r="AY250" s="412"/>
      <c r="AZ250" s="412"/>
      <c r="BA250" s="412"/>
      <c r="BB250" s="413"/>
      <c r="BC250" s="416"/>
      <c r="BD250" s="412"/>
      <c r="BE250" s="412"/>
      <c r="BF250" s="412"/>
      <c r="BG250" s="412"/>
      <c r="BH250" s="412"/>
      <c r="BI250" s="413"/>
      <c r="BJ250" s="433"/>
      <c r="BK250" s="434"/>
      <c r="BL250" s="434"/>
      <c r="BM250" s="434"/>
      <c r="BN250" s="434"/>
      <c r="BO250" s="434"/>
      <c r="BP250" s="434"/>
      <c r="BQ250" s="434"/>
      <c r="BR250" s="434"/>
      <c r="BS250" s="435"/>
      <c r="BT250" s="433"/>
      <c r="BU250" s="434"/>
      <c r="BV250" s="434"/>
      <c r="BW250" s="435"/>
      <c r="BX250" s="433"/>
      <c r="BY250" s="434"/>
      <c r="BZ250" s="434"/>
      <c r="CA250" s="435"/>
      <c r="CB250" s="584"/>
      <c r="CC250" s="585"/>
      <c r="CD250" s="585"/>
      <c r="CE250" s="585"/>
      <c r="CF250" s="585"/>
      <c r="CG250" s="585"/>
      <c r="CH250" s="585"/>
      <c r="CI250" s="586"/>
      <c r="CJ250" s="584"/>
      <c r="CK250" s="585"/>
      <c r="CL250" s="585"/>
      <c r="CM250" s="585"/>
      <c r="CN250" s="585"/>
      <c r="CO250" s="585"/>
      <c r="CP250" s="585"/>
      <c r="CQ250" s="586"/>
      <c r="CR250" s="584"/>
      <c r="CS250" s="585"/>
      <c r="CT250" s="585"/>
      <c r="CU250" s="585"/>
      <c r="CV250" s="585"/>
      <c r="CW250" s="585"/>
      <c r="CX250" s="585"/>
      <c r="CY250" s="586"/>
      <c r="CZ250" s="587"/>
      <c r="DA250" s="588"/>
      <c r="DB250" s="588"/>
      <c r="DC250" s="588"/>
      <c r="DD250" s="588"/>
      <c r="DE250" s="588"/>
      <c r="DF250" s="588"/>
      <c r="DG250" s="589"/>
    </row>
    <row r="251" spans="1:112" s="166" customFormat="1" x14ac:dyDescent="0.2">
      <c r="A251" s="368" t="s">
        <v>47</v>
      </c>
      <c r="B251" s="368"/>
      <c r="C251" s="368"/>
      <c r="D251" s="368"/>
      <c r="E251" s="368"/>
      <c r="F251" s="368"/>
      <c r="G251" s="368"/>
      <c r="H251" s="368"/>
      <c r="I251" s="368"/>
      <c r="J251" s="368"/>
      <c r="K251" s="368"/>
      <c r="L251" s="368"/>
      <c r="M251" s="368"/>
      <c r="N251" s="368"/>
      <c r="O251" s="368"/>
      <c r="P251" s="368"/>
      <c r="Q251" s="368"/>
      <c r="R251" s="368"/>
      <c r="S251" s="368"/>
      <c r="T251" s="368"/>
      <c r="U251" s="368"/>
      <c r="V251" s="368"/>
      <c r="W251" s="368"/>
      <c r="X251" s="368"/>
      <c r="Y251" s="368"/>
      <c r="Z251" s="368"/>
      <c r="AA251" s="368"/>
      <c r="AB251" s="368"/>
      <c r="AC251" s="368"/>
      <c r="AD251" s="368"/>
      <c r="AE251" s="368"/>
      <c r="AF251" s="368"/>
      <c r="AG251" s="368"/>
      <c r="AH251" s="368"/>
      <c r="AI251" s="368"/>
      <c r="AJ251" s="368"/>
      <c r="AK251" s="368"/>
      <c r="AL251" s="368"/>
      <c r="AM251" s="368"/>
      <c r="AN251" s="368"/>
      <c r="AO251" s="368"/>
      <c r="AP251" s="368"/>
      <c r="AQ251" s="368"/>
      <c r="AR251" s="368"/>
      <c r="AS251" s="368"/>
      <c r="AT251" s="368"/>
      <c r="AU251" s="368"/>
      <c r="AV251" s="368"/>
      <c r="AW251" s="368"/>
      <c r="AX251" s="661" t="s">
        <v>313</v>
      </c>
      <c r="AY251" s="662"/>
      <c r="AZ251" s="662"/>
      <c r="BA251" s="662"/>
      <c r="BB251" s="663"/>
      <c r="BC251" s="708" t="s">
        <v>156</v>
      </c>
      <c r="BD251" s="662"/>
      <c r="BE251" s="662"/>
      <c r="BF251" s="662"/>
      <c r="BG251" s="662"/>
      <c r="BH251" s="662"/>
      <c r="BI251" s="663"/>
      <c r="BJ251" s="479"/>
      <c r="BK251" s="480"/>
      <c r="BL251" s="480"/>
      <c r="BM251" s="480"/>
      <c r="BN251" s="480"/>
      <c r="BO251" s="480"/>
      <c r="BP251" s="480"/>
      <c r="BQ251" s="480"/>
      <c r="BR251" s="480"/>
      <c r="BS251" s="481"/>
      <c r="BT251" s="479"/>
      <c r="BU251" s="480"/>
      <c r="BV251" s="480"/>
      <c r="BW251" s="481"/>
      <c r="BX251" s="485"/>
      <c r="BY251" s="486"/>
      <c r="BZ251" s="486"/>
      <c r="CA251" s="487"/>
      <c r="CB251" s="578"/>
      <c r="CC251" s="579"/>
      <c r="CD251" s="579"/>
      <c r="CE251" s="579"/>
      <c r="CF251" s="579"/>
      <c r="CG251" s="579"/>
      <c r="CH251" s="579"/>
      <c r="CI251" s="580"/>
      <c r="CJ251" s="578"/>
      <c r="CK251" s="579"/>
      <c r="CL251" s="579"/>
      <c r="CM251" s="579"/>
      <c r="CN251" s="579"/>
      <c r="CO251" s="579"/>
      <c r="CP251" s="579"/>
      <c r="CQ251" s="580"/>
      <c r="CR251" s="578"/>
      <c r="CS251" s="579"/>
      <c r="CT251" s="579"/>
      <c r="CU251" s="579"/>
      <c r="CV251" s="579"/>
      <c r="CW251" s="579"/>
      <c r="CX251" s="579"/>
      <c r="CY251" s="580"/>
      <c r="CZ251" s="569"/>
      <c r="DA251" s="570"/>
      <c r="DB251" s="570"/>
      <c r="DC251" s="570"/>
      <c r="DD251" s="570"/>
      <c r="DE251" s="570"/>
      <c r="DF251" s="570"/>
      <c r="DG251" s="571"/>
    </row>
    <row r="252" spans="1:112" s="166" customFormat="1" x14ac:dyDescent="0.2">
      <c r="A252" s="372" t="s">
        <v>159</v>
      </c>
      <c r="B252" s="372"/>
      <c r="C252" s="372"/>
      <c r="D252" s="372"/>
      <c r="E252" s="372"/>
      <c r="F252" s="372"/>
      <c r="G252" s="372"/>
      <c r="H252" s="372"/>
      <c r="I252" s="372"/>
      <c r="J252" s="372"/>
      <c r="K252" s="372"/>
      <c r="L252" s="372"/>
      <c r="M252" s="372"/>
      <c r="N252" s="372"/>
      <c r="O252" s="372"/>
      <c r="P252" s="372"/>
      <c r="Q252" s="372"/>
      <c r="R252" s="372"/>
      <c r="S252" s="372"/>
      <c r="T252" s="372"/>
      <c r="U252" s="372"/>
      <c r="V252" s="372"/>
      <c r="W252" s="372"/>
      <c r="X252" s="372"/>
      <c r="Y252" s="372"/>
      <c r="Z252" s="372"/>
      <c r="AA252" s="372"/>
      <c r="AB252" s="372"/>
      <c r="AC252" s="372"/>
      <c r="AD252" s="372"/>
      <c r="AE252" s="372"/>
      <c r="AF252" s="372"/>
      <c r="AG252" s="372"/>
      <c r="AH252" s="372"/>
      <c r="AI252" s="372"/>
      <c r="AJ252" s="372"/>
      <c r="AK252" s="372"/>
      <c r="AL252" s="372"/>
      <c r="AM252" s="372"/>
      <c r="AN252" s="372"/>
      <c r="AO252" s="372"/>
      <c r="AP252" s="372"/>
      <c r="AQ252" s="372"/>
      <c r="AR252" s="372"/>
      <c r="AS252" s="372"/>
      <c r="AT252" s="372"/>
      <c r="AU252" s="372"/>
      <c r="AV252" s="372"/>
      <c r="AW252" s="372"/>
      <c r="AX252" s="664"/>
      <c r="AY252" s="665"/>
      <c r="AZ252" s="665"/>
      <c r="BA252" s="665"/>
      <c r="BB252" s="666"/>
      <c r="BC252" s="718"/>
      <c r="BD252" s="665"/>
      <c r="BE252" s="665"/>
      <c r="BF252" s="665"/>
      <c r="BG252" s="665"/>
      <c r="BH252" s="665"/>
      <c r="BI252" s="666"/>
      <c r="BJ252" s="491"/>
      <c r="BK252" s="492"/>
      <c r="BL252" s="492"/>
      <c r="BM252" s="492"/>
      <c r="BN252" s="492"/>
      <c r="BO252" s="492"/>
      <c r="BP252" s="492"/>
      <c r="BQ252" s="492"/>
      <c r="BR252" s="492"/>
      <c r="BS252" s="493"/>
      <c r="BT252" s="491"/>
      <c r="BU252" s="492"/>
      <c r="BV252" s="492"/>
      <c r="BW252" s="493"/>
      <c r="BX252" s="494"/>
      <c r="BY252" s="495"/>
      <c r="BZ252" s="495"/>
      <c r="CA252" s="496"/>
      <c r="CB252" s="712"/>
      <c r="CC252" s="713"/>
      <c r="CD252" s="713"/>
      <c r="CE252" s="713"/>
      <c r="CF252" s="713"/>
      <c r="CG252" s="713"/>
      <c r="CH252" s="713"/>
      <c r="CI252" s="714"/>
      <c r="CJ252" s="712"/>
      <c r="CK252" s="713"/>
      <c r="CL252" s="713"/>
      <c r="CM252" s="713"/>
      <c r="CN252" s="713"/>
      <c r="CO252" s="713"/>
      <c r="CP252" s="713"/>
      <c r="CQ252" s="714"/>
      <c r="CR252" s="712"/>
      <c r="CS252" s="713"/>
      <c r="CT252" s="713"/>
      <c r="CU252" s="713"/>
      <c r="CV252" s="713"/>
      <c r="CW252" s="713"/>
      <c r="CX252" s="713"/>
      <c r="CY252" s="714"/>
      <c r="CZ252" s="715"/>
      <c r="DA252" s="716"/>
      <c r="DB252" s="716"/>
      <c r="DC252" s="716"/>
      <c r="DD252" s="716"/>
      <c r="DE252" s="716"/>
      <c r="DF252" s="716"/>
      <c r="DG252" s="717"/>
    </row>
    <row r="253" spans="1:112" s="20" customFormat="1" x14ac:dyDescent="0.2">
      <c r="A253" s="699" t="s">
        <v>397</v>
      </c>
      <c r="B253" s="699"/>
      <c r="C253" s="699"/>
      <c r="D253" s="699"/>
      <c r="E253" s="699"/>
      <c r="F253" s="699"/>
      <c r="G253" s="699"/>
      <c r="H253" s="699"/>
      <c r="I253" s="699"/>
      <c r="J253" s="699"/>
      <c r="K253" s="699"/>
      <c r="L253" s="699"/>
      <c r="M253" s="699"/>
      <c r="N253" s="699"/>
      <c r="O253" s="699"/>
      <c r="P253" s="699"/>
      <c r="Q253" s="699"/>
      <c r="R253" s="699"/>
      <c r="S253" s="699"/>
      <c r="T253" s="699"/>
      <c r="U253" s="699"/>
      <c r="V253" s="699"/>
      <c r="W253" s="699"/>
      <c r="X253" s="699"/>
      <c r="Y253" s="699"/>
      <c r="Z253" s="699"/>
      <c r="AA253" s="699"/>
      <c r="AB253" s="699"/>
      <c r="AC253" s="699"/>
      <c r="AD253" s="699"/>
      <c r="AE253" s="699"/>
      <c r="AF253" s="699"/>
      <c r="AG253" s="699"/>
      <c r="AH253" s="699"/>
      <c r="AI253" s="699"/>
      <c r="AJ253" s="699"/>
      <c r="AK253" s="699"/>
      <c r="AL253" s="699"/>
      <c r="AM253" s="699"/>
      <c r="AN253" s="699"/>
      <c r="AO253" s="699"/>
      <c r="AP253" s="699"/>
      <c r="AQ253" s="699"/>
      <c r="AR253" s="699"/>
      <c r="AS253" s="699"/>
      <c r="AT253" s="699"/>
      <c r="AU253" s="699"/>
      <c r="AV253" s="699"/>
      <c r="AW253" s="700"/>
      <c r="AX253" s="667"/>
      <c r="AY253" s="668"/>
      <c r="AZ253" s="668"/>
      <c r="BA253" s="668"/>
      <c r="BB253" s="669"/>
      <c r="BC253" s="709"/>
      <c r="BD253" s="668"/>
      <c r="BE253" s="668"/>
      <c r="BF253" s="668"/>
      <c r="BG253" s="668"/>
      <c r="BH253" s="668"/>
      <c r="BI253" s="669"/>
      <c r="BJ253" s="482"/>
      <c r="BK253" s="483"/>
      <c r="BL253" s="483"/>
      <c r="BM253" s="483"/>
      <c r="BN253" s="483"/>
      <c r="BO253" s="483"/>
      <c r="BP253" s="483"/>
      <c r="BQ253" s="483"/>
      <c r="BR253" s="483"/>
      <c r="BS253" s="484"/>
      <c r="BT253" s="482"/>
      <c r="BU253" s="483"/>
      <c r="BV253" s="483"/>
      <c r="BW253" s="484"/>
      <c r="BX253" s="488"/>
      <c r="BY253" s="489"/>
      <c r="BZ253" s="489"/>
      <c r="CA253" s="490"/>
      <c r="CB253" s="581"/>
      <c r="CC253" s="582"/>
      <c r="CD253" s="582"/>
      <c r="CE253" s="582"/>
      <c r="CF253" s="582"/>
      <c r="CG253" s="582"/>
      <c r="CH253" s="582"/>
      <c r="CI253" s="583"/>
      <c r="CJ253" s="581"/>
      <c r="CK253" s="582"/>
      <c r="CL253" s="582"/>
      <c r="CM253" s="582"/>
      <c r="CN253" s="582"/>
      <c r="CO253" s="582"/>
      <c r="CP253" s="582"/>
      <c r="CQ253" s="583"/>
      <c r="CR253" s="581"/>
      <c r="CS253" s="582"/>
      <c r="CT253" s="582"/>
      <c r="CU253" s="582"/>
      <c r="CV253" s="582"/>
      <c r="CW253" s="582"/>
      <c r="CX253" s="582"/>
      <c r="CY253" s="583"/>
      <c r="CZ253" s="575"/>
      <c r="DA253" s="576"/>
      <c r="DB253" s="576"/>
      <c r="DC253" s="576"/>
      <c r="DD253" s="576"/>
      <c r="DE253" s="576"/>
      <c r="DF253" s="576"/>
      <c r="DG253" s="577"/>
    </row>
    <row r="254" spans="1:112" s="20" customFormat="1" x14ac:dyDescent="0.2">
      <c r="A254" s="710" t="s">
        <v>158</v>
      </c>
      <c r="B254" s="710"/>
      <c r="C254" s="710"/>
      <c r="D254" s="710"/>
      <c r="E254" s="710"/>
      <c r="F254" s="710"/>
      <c r="G254" s="710"/>
      <c r="H254" s="710"/>
      <c r="I254" s="710"/>
      <c r="J254" s="710"/>
      <c r="K254" s="710"/>
      <c r="L254" s="710"/>
      <c r="M254" s="710"/>
      <c r="N254" s="710"/>
      <c r="O254" s="710"/>
      <c r="P254" s="710"/>
      <c r="Q254" s="710"/>
      <c r="R254" s="710"/>
      <c r="S254" s="710"/>
      <c r="T254" s="710"/>
      <c r="U254" s="710"/>
      <c r="V254" s="710"/>
      <c r="W254" s="710"/>
      <c r="X254" s="710"/>
      <c r="Y254" s="710"/>
      <c r="Z254" s="710"/>
      <c r="AA254" s="710"/>
      <c r="AB254" s="710"/>
      <c r="AC254" s="710"/>
      <c r="AD254" s="710"/>
      <c r="AE254" s="710"/>
      <c r="AF254" s="710"/>
      <c r="AG254" s="710"/>
      <c r="AH254" s="710"/>
      <c r="AI254" s="710"/>
      <c r="AJ254" s="710"/>
      <c r="AK254" s="710"/>
      <c r="AL254" s="710"/>
      <c r="AM254" s="710"/>
      <c r="AN254" s="710"/>
      <c r="AO254" s="710"/>
      <c r="AP254" s="710"/>
      <c r="AQ254" s="710"/>
      <c r="AR254" s="710"/>
      <c r="AS254" s="710"/>
      <c r="AT254" s="710"/>
      <c r="AU254" s="710"/>
      <c r="AV254" s="710"/>
      <c r="AW254" s="711"/>
      <c r="AX254" s="661" t="s">
        <v>314</v>
      </c>
      <c r="AY254" s="662"/>
      <c r="AZ254" s="662"/>
      <c r="BA254" s="662"/>
      <c r="BB254" s="663"/>
      <c r="BC254" s="708" t="s">
        <v>157</v>
      </c>
      <c r="BD254" s="662"/>
      <c r="BE254" s="662"/>
      <c r="BF254" s="662"/>
      <c r="BG254" s="662"/>
      <c r="BH254" s="662"/>
      <c r="BI254" s="663"/>
      <c r="BJ254" s="479"/>
      <c r="BK254" s="480"/>
      <c r="BL254" s="480"/>
      <c r="BM254" s="480"/>
      <c r="BN254" s="480"/>
      <c r="BO254" s="480"/>
      <c r="BP254" s="480"/>
      <c r="BQ254" s="480"/>
      <c r="BR254" s="480"/>
      <c r="BS254" s="481"/>
      <c r="BT254" s="479"/>
      <c r="BU254" s="480"/>
      <c r="BV254" s="480"/>
      <c r="BW254" s="481"/>
      <c r="BX254" s="485"/>
      <c r="BY254" s="486"/>
      <c r="BZ254" s="486"/>
      <c r="CA254" s="487"/>
      <c r="CB254" s="578"/>
      <c r="CC254" s="579"/>
      <c r="CD254" s="579"/>
      <c r="CE254" s="579"/>
      <c r="CF254" s="579"/>
      <c r="CG254" s="579"/>
      <c r="CH254" s="579"/>
      <c r="CI254" s="580"/>
      <c r="CJ254" s="578"/>
      <c r="CK254" s="579"/>
      <c r="CL254" s="579"/>
      <c r="CM254" s="579"/>
      <c r="CN254" s="579"/>
      <c r="CO254" s="579"/>
      <c r="CP254" s="579"/>
      <c r="CQ254" s="580"/>
      <c r="CR254" s="578"/>
      <c r="CS254" s="579"/>
      <c r="CT254" s="579"/>
      <c r="CU254" s="579"/>
      <c r="CV254" s="579"/>
      <c r="CW254" s="579"/>
      <c r="CX254" s="579"/>
      <c r="CY254" s="580"/>
      <c r="CZ254" s="569"/>
      <c r="DA254" s="570"/>
      <c r="DB254" s="570"/>
      <c r="DC254" s="570"/>
      <c r="DD254" s="570"/>
      <c r="DE254" s="570"/>
      <c r="DF254" s="570"/>
      <c r="DG254" s="571"/>
    </row>
    <row r="255" spans="1:112" s="20" customFormat="1" x14ac:dyDescent="0.2">
      <c r="A255" s="699" t="s">
        <v>398</v>
      </c>
      <c r="B255" s="699"/>
      <c r="C255" s="699"/>
      <c r="D255" s="699"/>
      <c r="E255" s="699"/>
      <c r="F255" s="699"/>
      <c r="G255" s="699"/>
      <c r="H255" s="699"/>
      <c r="I255" s="699"/>
      <c r="J255" s="699"/>
      <c r="K255" s="699"/>
      <c r="L255" s="699"/>
      <c r="M255" s="699"/>
      <c r="N255" s="699"/>
      <c r="O255" s="699"/>
      <c r="P255" s="699"/>
      <c r="Q255" s="699"/>
      <c r="R255" s="699"/>
      <c r="S255" s="699"/>
      <c r="T255" s="699"/>
      <c r="U255" s="699"/>
      <c r="V255" s="699"/>
      <c r="W255" s="699"/>
      <c r="X255" s="699"/>
      <c r="Y255" s="699"/>
      <c r="Z255" s="699"/>
      <c r="AA255" s="699"/>
      <c r="AB255" s="699"/>
      <c r="AC255" s="699"/>
      <c r="AD255" s="699"/>
      <c r="AE255" s="699"/>
      <c r="AF255" s="699"/>
      <c r="AG255" s="699"/>
      <c r="AH255" s="699"/>
      <c r="AI255" s="699"/>
      <c r="AJ255" s="699"/>
      <c r="AK255" s="699"/>
      <c r="AL255" s="699"/>
      <c r="AM255" s="699"/>
      <c r="AN255" s="699"/>
      <c r="AO255" s="699"/>
      <c r="AP255" s="699"/>
      <c r="AQ255" s="699"/>
      <c r="AR255" s="699"/>
      <c r="AS255" s="699"/>
      <c r="AT255" s="699"/>
      <c r="AU255" s="699"/>
      <c r="AV255" s="699"/>
      <c r="AW255" s="700"/>
      <c r="AX255" s="667"/>
      <c r="AY255" s="668"/>
      <c r="AZ255" s="668"/>
      <c r="BA255" s="668"/>
      <c r="BB255" s="669"/>
      <c r="BC255" s="709"/>
      <c r="BD255" s="668"/>
      <c r="BE255" s="668"/>
      <c r="BF255" s="668"/>
      <c r="BG255" s="668"/>
      <c r="BH255" s="668"/>
      <c r="BI255" s="669"/>
      <c r="BJ255" s="482"/>
      <c r="BK255" s="483"/>
      <c r="BL255" s="483"/>
      <c r="BM255" s="483"/>
      <c r="BN255" s="483"/>
      <c r="BO255" s="483"/>
      <c r="BP255" s="483"/>
      <c r="BQ255" s="483"/>
      <c r="BR255" s="483"/>
      <c r="BS255" s="484"/>
      <c r="BT255" s="482"/>
      <c r="BU255" s="483"/>
      <c r="BV255" s="483"/>
      <c r="BW255" s="484"/>
      <c r="BX255" s="488"/>
      <c r="BY255" s="489"/>
      <c r="BZ255" s="489"/>
      <c r="CA255" s="490"/>
      <c r="CB255" s="581"/>
      <c r="CC255" s="582"/>
      <c r="CD255" s="582"/>
      <c r="CE255" s="582"/>
      <c r="CF255" s="582"/>
      <c r="CG255" s="582"/>
      <c r="CH255" s="582"/>
      <c r="CI255" s="583"/>
      <c r="CJ255" s="581"/>
      <c r="CK255" s="582"/>
      <c r="CL255" s="582"/>
      <c r="CM255" s="582"/>
      <c r="CN255" s="582"/>
      <c r="CO255" s="582"/>
      <c r="CP255" s="582"/>
      <c r="CQ255" s="583"/>
      <c r="CR255" s="581"/>
      <c r="CS255" s="582"/>
      <c r="CT255" s="582"/>
      <c r="CU255" s="582"/>
      <c r="CV255" s="582"/>
      <c r="CW255" s="582"/>
      <c r="CX255" s="582"/>
      <c r="CY255" s="583"/>
      <c r="CZ255" s="575"/>
      <c r="DA255" s="576"/>
      <c r="DB255" s="576"/>
      <c r="DC255" s="576"/>
      <c r="DD255" s="576"/>
      <c r="DE255" s="576"/>
      <c r="DF255" s="576"/>
      <c r="DG255" s="577"/>
    </row>
    <row r="256" spans="1:112" s="20" customFormat="1" ht="12.95" customHeight="1" x14ac:dyDescent="0.2">
      <c r="A256" s="729" t="s">
        <v>399</v>
      </c>
      <c r="B256" s="729"/>
      <c r="C256" s="729"/>
      <c r="D256" s="729"/>
      <c r="E256" s="729"/>
      <c r="F256" s="729"/>
      <c r="G256" s="729"/>
      <c r="H256" s="729"/>
      <c r="I256" s="729"/>
      <c r="J256" s="729"/>
      <c r="K256" s="729"/>
      <c r="L256" s="729"/>
      <c r="M256" s="729"/>
      <c r="N256" s="729"/>
      <c r="O256" s="729"/>
      <c r="P256" s="729"/>
      <c r="Q256" s="729"/>
      <c r="R256" s="729"/>
      <c r="S256" s="729"/>
      <c r="T256" s="729"/>
      <c r="U256" s="729"/>
      <c r="V256" s="729"/>
      <c r="W256" s="729"/>
      <c r="X256" s="729"/>
      <c r="Y256" s="729"/>
      <c r="Z256" s="729"/>
      <c r="AA256" s="729"/>
      <c r="AB256" s="729"/>
      <c r="AC256" s="729"/>
      <c r="AD256" s="729"/>
      <c r="AE256" s="729"/>
      <c r="AF256" s="729"/>
      <c r="AG256" s="729"/>
      <c r="AH256" s="729"/>
      <c r="AI256" s="729"/>
      <c r="AJ256" s="729"/>
      <c r="AK256" s="729"/>
      <c r="AL256" s="729"/>
      <c r="AM256" s="729"/>
      <c r="AN256" s="729"/>
      <c r="AO256" s="729"/>
      <c r="AP256" s="729"/>
      <c r="AQ256" s="729"/>
      <c r="AR256" s="729"/>
      <c r="AS256" s="729"/>
      <c r="AT256" s="729"/>
      <c r="AU256" s="729"/>
      <c r="AV256" s="729"/>
      <c r="AW256" s="753"/>
      <c r="AX256" s="650" t="s">
        <v>160</v>
      </c>
      <c r="AY256" s="651"/>
      <c r="AZ256" s="651"/>
      <c r="BA256" s="651"/>
      <c r="BB256" s="651"/>
      <c r="BC256" s="651" t="s">
        <v>161</v>
      </c>
      <c r="BD256" s="651"/>
      <c r="BE256" s="651"/>
      <c r="BF256" s="651"/>
      <c r="BG256" s="651"/>
      <c r="BH256" s="651"/>
      <c r="BI256" s="651"/>
      <c r="BJ256" s="473"/>
      <c r="BK256" s="474"/>
      <c r="BL256" s="474"/>
      <c r="BM256" s="474"/>
      <c r="BN256" s="474"/>
      <c r="BO256" s="474"/>
      <c r="BP256" s="474"/>
      <c r="BQ256" s="474"/>
      <c r="BR256" s="474"/>
      <c r="BS256" s="475"/>
      <c r="BT256" s="473"/>
      <c r="BU256" s="474"/>
      <c r="BV256" s="474"/>
      <c r="BW256" s="475"/>
      <c r="BX256" s="476"/>
      <c r="BY256" s="477"/>
      <c r="BZ256" s="477"/>
      <c r="CA256" s="478"/>
      <c r="CB256" s="559">
        <f>SUM(CB257:CI260)</f>
        <v>0</v>
      </c>
      <c r="CC256" s="559"/>
      <c r="CD256" s="559"/>
      <c r="CE256" s="559"/>
      <c r="CF256" s="559"/>
      <c r="CG256" s="559"/>
      <c r="CH256" s="559"/>
      <c r="CI256" s="559"/>
      <c r="CJ256" s="559">
        <f t="shared" ref="CJ256" si="94">SUM(CJ257:CQ260)</f>
        <v>0</v>
      </c>
      <c r="CK256" s="559"/>
      <c r="CL256" s="559"/>
      <c r="CM256" s="559"/>
      <c r="CN256" s="559"/>
      <c r="CO256" s="559"/>
      <c r="CP256" s="559"/>
      <c r="CQ256" s="559"/>
      <c r="CR256" s="559">
        <f t="shared" ref="CR256" si="95">SUM(CR257:CY260)</f>
        <v>0</v>
      </c>
      <c r="CS256" s="559"/>
      <c r="CT256" s="559"/>
      <c r="CU256" s="559"/>
      <c r="CV256" s="559"/>
      <c r="CW256" s="559"/>
      <c r="CX256" s="559"/>
      <c r="CY256" s="559"/>
      <c r="CZ256" s="656" t="s">
        <v>54</v>
      </c>
      <c r="DA256" s="656"/>
      <c r="DB256" s="656"/>
      <c r="DC256" s="656"/>
      <c r="DD256" s="656"/>
      <c r="DE256" s="656"/>
      <c r="DF256" s="656"/>
      <c r="DG256" s="657"/>
    </row>
    <row r="257" spans="1:111" s="20" customFormat="1" x14ac:dyDescent="0.2">
      <c r="A257" s="660" t="s">
        <v>47</v>
      </c>
      <c r="B257" s="660"/>
      <c r="C257" s="660"/>
      <c r="D257" s="660"/>
      <c r="E257" s="660"/>
      <c r="F257" s="660"/>
      <c r="G257" s="660"/>
      <c r="H257" s="660"/>
      <c r="I257" s="660"/>
      <c r="J257" s="660"/>
      <c r="K257" s="660"/>
      <c r="L257" s="660"/>
      <c r="M257" s="660"/>
      <c r="N257" s="660"/>
      <c r="O257" s="660"/>
      <c r="P257" s="660"/>
      <c r="Q257" s="660"/>
      <c r="R257" s="660"/>
      <c r="S257" s="660"/>
      <c r="T257" s="660"/>
      <c r="U257" s="660"/>
      <c r="V257" s="660"/>
      <c r="W257" s="660"/>
      <c r="X257" s="660"/>
      <c r="Y257" s="660"/>
      <c r="Z257" s="660"/>
      <c r="AA257" s="660"/>
      <c r="AB257" s="660"/>
      <c r="AC257" s="660"/>
      <c r="AD257" s="660"/>
      <c r="AE257" s="660"/>
      <c r="AF257" s="660"/>
      <c r="AG257" s="660"/>
      <c r="AH257" s="660"/>
      <c r="AI257" s="660"/>
      <c r="AJ257" s="660"/>
      <c r="AK257" s="660"/>
      <c r="AL257" s="660"/>
      <c r="AM257" s="660"/>
      <c r="AN257" s="660"/>
      <c r="AO257" s="660"/>
      <c r="AP257" s="660"/>
      <c r="AQ257" s="660"/>
      <c r="AR257" s="660"/>
      <c r="AS257" s="660"/>
      <c r="AT257" s="660"/>
      <c r="AU257" s="660"/>
      <c r="AV257" s="660"/>
      <c r="AW257" s="660"/>
      <c r="AX257" s="661" t="s">
        <v>162</v>
      </c>
      <c r="AY257" s="662"/>
      <c r="AZ257" s="662"/>
      <c r="BA257" s="662"/>
      <c r="BB257" s="663"/>
      <c r="BC257" s="708"/>
      <c r="BD257" s="662"/>
      <c r="BE257" s="662"/>
      <c r="BF257" s="662"/>
      <c r="BG257" s="662"/>
      <c r="BH257" s="662"/>
      <c r="BI257" s="663"/>
      <c r="BJ257" s="479"/>
      <c r="BK257" s="480"/>
      <c r="BL257" s="480"/>
      <c r="BM257" s="480"/>
      <c r="BN257" s="480"/>
      <c r="BO257" s="480"/>
      <c r="BP257" s="480"/>
      <c r="BQ257" s="480"/>
      <c r="BR257" s="480"/>
      <c r="BS257" s="481"/>
      <c r="BT257" s="479"/>
      <c r="BU257" s="480"/>
      <c r="BV257" s="480"/>
      <c r="BW257" s="481"/>
      <c r="BX257" s="485"/>
      <c r="BY257" s="486"/>
      <c r="BZ257" s="486"/>
      <c r="CA257" s="487"/>
      <c r="CB257" s="578"/>
      <c r="CC257" s="579"/>
      <c r="CD257" s="579"/>
      <c r="CE257" s="579"/>
      <c r="CF257" s="579"/>
      <c r="CG257" s="579"/>
      <c r="CH257" s="579"/>
      <c r="CI257" s="580"/>
      <c r="CJ257" s="578"/>
      <c r="CK257" s="579"/>
      <c r="CL257" s="579"/>
      <c r="CM257" s="579"/>
      <c r="CN257" s="579"/>
      <c r="CO257" s="579"/>
      <c r="CP257" s="579"/>
      <c r="CQ257" s="580"/>
      <c r="CR257" s="578"/>
      <c r="CS257" s="579"/>
      <c r="CT257" s="579"/>
      <c r="CU257" s="579"/>
      <c r="CV257" s="579"/>
      <c r="CW257" s="579"/>
      <c r="CX257" s="579"/>
      <c r="CY257" s="580"/>
      <c r="CZ257" s="702" t="s">
        <v>54</v>
      </c>
      <c r="DA257" s="703"/>
      <c r="DB257" s="703"/>
      <c r="DC257" s="703"/>
      <c r="DD257" s="703"/>
      <c r="DE257" s="703"/>
      <c r="DF257" s="703"/>
      <c r="DG257" s="704"/>
    </row>
    <row r="258" spans="1:111" s="20" customFormat="1" ht="12.95" customHeight="1" x14ac:dyDescent="0.2">
      <c r="A258" s="699" t="s">
        <v>400</v>
      </c>
      <c r="B258" s="699"/>
      <c r="C258" s="699"/>
      <c r="D258" s="699"/>
      <c r="E258" s="699"/>
      <c r="F258" s="699"/>
      <c r="G258" s="699"/>
      <c r="H258" s="699"/>
      <c r="I258" s="699"/>
      <c r="J258" s="699"/>
      <c r="K258" s="699"/>
      <c r="L258" s="699"/>
      <c r="M258" s="699"/>
      <c r="N258" s="699"/>
      <c r="O258" s="699"/>
      <c r="P258" s="699"/>
      <c r="Q258" s="699"/>
      <c r="R258" s="699"/>
      <c r="S258" s="699"/>
      <c r="T258" s="699"/>
      <c r="U258" s="699"/>
      <c r="V258" s="699"/>
      <c r="W258" s="699"/>
      <c r="X258" s="699"/>
      <c r="Y258" s="699"/>
      <c r="Z258" s="699"/>
      <c r="AA258" s="699"/>
      <c r="AB258" s="699"/>
      <c r="AC258" s="699"/>
      <c r="AD258" s="699"/>
      <c r="AE258" s="699"/>
      <c r="AF258" s="699"/>
      <c r="AG258" s="699"/>
      <c r="AH258" s="699"/>
      <c r="AI258" s="699"/>
      <c r="AJ258" s="699"/>
      <c r="AK258" s="699"/>
      <c r="AL258" s="699"/>
      <c r="AM258" s="699"/>
      <c r="AN258" s="699"/>
      <c r="AO258" s="699"/>
      <c r="AP258" s="699"/>
      <c r="AQ258" s="699"/>
      <c r="AR258" s="699"/>
      <c r="AS258" s="699"/>
      <c r="AT258" s="699"/>
      <c r="AU258" s="699"/>
      <c r="AV258" s="699"/>
      <c r="AW258" s="699"/>
      <c r="AX258" s="667"/>
      <c r="AY258" s="668"/>
      <c r="AZ258" s="668"/>
      <c r="BA258" s="668"/>
      <c r="BB258" s="669"/>
      <c r="BC258" s="709"/>
      <c r="BD258" s="668"/>
      <c r="BE258" s="668"/>
      <c r="BF258" s="668"/>
      <c r="BG258" s="668"/>
      <c r="BH258" s="668"/>
      <c r="BI258" s="669"/>
      <c r="BJ258" s="482"/>
      <c r="BK258" s="483"/>
      <c r="BL258" s="483"/>
      <c r="BM258" s="483"/>
      <c r="BN258" s="483"/>
      <c r="BO258" s="483"/>
      <c r="BP258" s="483"/>
      <c r="BQ258" s="483"/>
      <c r="BR258" s="483"/>
      <c r="BS258" s="484"/>
      <c r="BT258" s="482"/>
      <c r="BU258" s="483"/>
      <c r="BV258" s="483"/>
      <c r="BW258" s="484"/>
      <c r="BX258" s="488"/>
      <c r="BY258" s="489"/>
      <c r="BZ258" s="489"/>
      <c r="CA258" s="490"/>
      <c r="CB258" s="581"/>
      <c r="CC258" s="582"/>
      <c r="CD258" s="582"/>
      <c r="CE258" s="582"/>
      <c r="CF258" s="582"/>
      <c r="CG258" s="582"/>
      <c r="CH258" s="582"/>
      <c r="CI258" s="583"/>
      <c r="CJ258" s="581"/>
      <c r="CK258" s="582"/>
      <c r="CL258" s="582"/>
      <c r="CM258" s="582"/>
      <c r="CN258" s="582"/>
      <c r="CO258" s="582"/>
      <c r="CP258" s="582"/>
      <c r="CQ258" s="583"/>
      <c r="CR258" s="581"/>
      <c r="CS258" s="582"/>
      <c r="CT258" s="582"/>
      <c r="CU258" s="582"/>
      <c r="CV258" s="582"/>
      <c r="CW258" s="582"/>
      <c r="CX258" s="582"/>
      <c r="CY258" s="583"/>
      <c r="CZ258" s="705"/>
      <c r="DA258" s="706"/>
      <c r="DB258" s="706"/>
      <c r="DC258" s="706"/>
      <c r="DD258" s="706"/>
      <c r="DE258" s="706"/>
      <c r="DF258" s="706"/>
      <c r="DG258" s="707"/>
    </row>
    <row r="259" spans="1:111" s="20" customFormat="1" ht="12.95" customHeight="1" x14ac:dyDescent="0.2">
      <c r="A259" s="603" t="s">
        <v>401</v>
      </c>
      <c r="B259" s="603"/>
      <c r="C259" s="603"/>
      <c r="D259" s="603"/>
      <c r="E259" s="603"/>
      <c r="F259" s="603"/>
      <c r="G259" s="603"/>
      <c r="H259" s="603"/>
      <c r="I259" s="603"/>
      <c r="J259" s="603"/>
      <c r="K259" s="603"/>
      <c r="L259" s="603"/>
      <c r="M259" s="603"/>
      <c r="N259" s="603"/>
      <c r="O259" s="603"/>
      <c r="P259" s="603"/>
      <c r="Q259" s="603"/>
      <c r="R259" s="603"/>
      <c r="S259" s="603"/>
      <c r="T259" s="603"/>
      <c r="U259" s="603"/>
      <c r="V259" s="603"/>
      <c r="W259" s="603"/>
      <c r="X259" s="603"/>
      <c r="Y259" s="603"/>
      <c r="Z259" s="603"/>
      <c r="AA259" s="603"/>
      <c r="AB259" s="603"/>
      <c r="AC259" s="603"/>
      <c r="AD259" s="603"/>
      <c r="AE259" s="603"/>
      <c r="AF259" s="603"/>
      <c r="AG259" s="603"/>
      <c r="AH259" s="603"/>
      <c r="AI259" s="603"/>
      <c r="AJ259" s="603"/>
      <c r="AK259" s="603"/>
      <c r="AL259" s="603"/>
      <c r="AM259" s="603"/>
      <c r="AN259" s="603"/>
      <c r="AO259" s="603"/>
      <c r="AP259" s="603"/>
      <c r="AQ259" s="603"/>
      <c r="AR259" s="603"/>
      <c r="AS259" s="603"/>
      <c r="AT259" s="603"/>
      <c r="AU259" s="603"/>
      <c r="AV259" s="603"/>
      <c r="AW259" s="603"/>
      <c r="AX259" s="658" t="s">
        <v>163</v>
      </c>
      <c r="AY259" s="659"/>
      <c r="AZ259" s="659"/>
      <c r="BA259" s="659"/>
      <c r="BB259" s="659"/>
      <c r="BC259" s="659"/>
      <c r="BD259" s="659"/>
      <c r="BE259" s="659"/>
      <c r="BF259" s="659"/>
      <c r="BG259" s="659"/>
      <c r="BH259" s="659"/>
      <c r="BI259" s="659"/>
      <c r="BJ259" s="473"/>
      <c r="BK259" s="474"/>
      <c r="BL259" s="474"/>
      <c r="BM259" s="474"/>
      <c r="BN259" s="474"/>
      <c r="BO259" s="474"/>
      <c r="BP259" s="474"/>
      <c r="BQ259" s="474"/>
      <c r="BR259" s="474"/>
      <c r="BS259" s="475"/>
      <c r="BT259" s="473"/>
      <c r="BU259" s="474"/>
      <c r="BV259" s="474"/>
      <c r="BW259" s="475"/>
      <c r="BX259" s="476"/>
      <c r="BY259" s="477"/>
      <c r="BZ259" s="477"/>
      <c r="CA259" s="478"/>
      <c r="CB259" s="559"/>
      <c r="CC259" s="559"/>
      <c r="CD259" s="559"/>
      <c r="CE259" s="559"/>
      <c r="CF259" s="559"/>
      <c r="CG259" s="559"/>
      <c r="CH259" s="559"/>
      <c r="CI259" s="559"/>
      <c r="CJ259" s="559"/>
      <c r="CK259" s="559"/>
      <c r="CL259" s="559"/>
      <c r="CM259" s="559"/>
      <c r="CN259" s="559"/>
      <c r="CO259" s="559"/>
      <c r="CP259" s="559"/>
      <c r="CQ259" s="559"/>
      <c r="CR259" s="559"/>
      <c r="CS259" s="559"/>
      <c r="CT259" s="559"/>
      <c r="CU259" s="559"/>
      <c r="CV259" s="559"/>
      <c r="CW259" s="559"/>
      <c r="CX259" s="559"/>
      <c r="CY259" s="559"/>
      <c r="CZ259" s="656" t="s">
        <v>54</v>
      </c>
      <c r="DA259" s="656"/>
      <c r="DB259" s="656"/>
      <c r="DC259" s="656"/>
      <c r="DD259" s="656"/>
      <c r="DE259" s="656"/>
      <c r="DF259" s="656"/>
      <c r="DG259" s="657"/>
    </row>
    <row r="260" spans="1:111" s="20" customFormat="1" ht="12.95" customHeight="1" x14ac:dyDescent="0.2">
      <c r="A260" s="603" t="s">
        <v>402</v>
      </c>
      <c r="B260" s="603"/>
      <c r="C260" s="603"/>
      <c r="D260" s="603"/>
      <c r="E260" s="603"/>
      <c r="F260" s="603"/>
      <c r="G260" s="603"/>
      <c r="H260" s="603"/>
      <c r="I260" s="603"/>
      <c r="J260" s="603"/>
      <c r="K260" s="603"/>
      <c r="L260" s="603"/>
      <c r="M260" s="603"/>
      <c r="N260" s="603"/>
      <c r="O260" s="603"/>
      <c r="P260" s="603"/>
      <c r="Q260" s="603"/>
      <c r="R260" s="603"/>
      <c r="S260" s="603"/>
      <c r="T260" s="603"/>
      <c r="U260" s="603"/>
      <c r="V260" s="603"/>
      <c r="W260" s="603"/>
      <c r="X260" s="603"/>
      <c r="Y260" s="603"/>
      <c r="Z260" s="603"/>
      <c r="AA260" s="603"/>
      <c r="AB260" s="603"/>
      <c r="AC260" s="603"/>
      <c r="AD260" s="603"/>
      <c r="AE260" s="603"/>
      <c r="AF260" s="603"/>
      <c r="AG260" s="603"/>
      <c r="AH260" s="603"/>
      <c r="AI260" s="603"/>
      <c r="AJ260" s="603"/>
      <c r="AK260" s="603"/>
      <c r="AL260" s="603"/>
      <c r="AM260" s="603"/>
      <c r="AN260" s="603"/>
      <c r="AO260" s="603"/>
      <c r="AP260" s="603"/>
      <c r="AQ260" s="603"/>
      <c r="AR260" s="603"/>
      <c r="AS260" s="603"/>
      <c r="AT260" s="603"/>
      <c r="AU260" s="603"/>
      <c r="AV260" s="603"/>
      <c r="AW260" s="603"/>
      <c r="AX260" s="658" t="s">
        <v>164</v>
      </c>
      <c r="AY260" s="659"/>
      <c r="AZ260" s="659"/>
      <c r="BA260" s="659"/>
      <c r="BB260" s="659"/>
      <c r="BC260" s="659"/>
      <c r="BD260" s="659"/>
      <c r="BE260" s="659"/>
      <c r="BF260" s="659"/>
      <c r="BG260" s="659"/>
      <c r="BH260" s="659"/>
      <c r="BI260" s="659"/>
      <c r="BJ260" s="473"/>
      <c r="BK260" s="474"/>
      <c r="BL260" s="474"/>
      <c r="BM260" s="474"/>
      <c r="BN260" s="474"/>
      <c r="BO260" s="474"/>
      <c r="BP260" s="474"/>
      <c r="BQ260" s="474"/>
      <c r="BR260" s="474"/>
      <c r="BS260" s="475"/>
      <c r="BT260" s="473"/>
      <c r="BU260" s="474"/>
      <c r="BV260" s="474"/>
      <c r="BW260" s="475"/>
      <c r="BX260" s="476"/>
      <c r="BY260" s="477"/>
      <c r="BZ260" s="477"/>
      <c r="CA260" s="478"/>
      <c r="CB260" s="559"/>
      <c r="CC260" s="559"/>
      <c r="CD260" s="559"/>
      <c r="CE260" s="559"/>
      <c r="CF260" s="559"/>
      <c r="CG260" s="559"/>
      <c r="CH260" s="559"/>
      <c r="CI260" s="559"/>
      <c r="CJ260" s="559"/>
      <c r="CK260" s="559"/>
      <c r="CL260" s="559"/>
      <c r="CM260" s="559"/>
      <c r="CN260" s="559"/>
      <c r="CO260" s="559"/>
      <c r="CP260" s="559"/>
      <c r="CQ260" s="559"/>
      <c r="CR260" s="559"/>
      <c r="CS260" s="559"/>
      <c r="CT260" s="559"/>
      <c r="CU260" s="559"/>
      <c r="CV260" s="559"/>
      <c r="CW260" s="559"/>
      <c r="CX260" s="559"/>
      <c r="CY260" s="559"/>
      <c r="CZ260" s="656" t="s">
        <v>54</v>
      </c>
      <c r="DA260" s="656"/>
      <c r="DB260" s="656"/>
      <c r="DC260" s="656"/>
      <c r="DD260" s="656"/>
      <c r="DE260" s="656"/>
      <c r="DF260" s="656"/>
      <c r="DG260" s="657"/>
    </row>
    <row r="261" spans="1:111" s="20" customFormat="1" ht="12.95" customHeight="1" x14ac:dyDescent="0.2">
      <c r="A261" s="649" t="s">
        <v>403</v>
      </c>
      <c r="B261" s="649"/>
      <c r="C261" s="649"/>
      <c r="D261" s="649"/>
      <c r="E261" s="649"/>
      <c r="F261" s="649"/>
      <c r="G261" s="649"/>
      <c r="H261" s="649"/>
      <c r="I261" s="649"/>
      <c r="J261" s="649"/>
      <c r="K261" s="649"/>
      <c r="L261" s="649"/>
      <c r="M261" s="649"/>
      <c r="N261" s="649"/>
      <c r="O261" s="649"/>
      <c r="P261" s="649"/>
      <c r="Q261" s="649"/>
      <c r="R261" s="649"/>
      <c r="S261" s="649"/>
      <c r="T261" s="649"/>
      <c r="U261" s="649"/>
      <c r="V261" s="649"/>
      <c r="W261" s="649"/>
      <c r="X261" s="649"/>
      <c r="Y261" s="649"/>
      <c r="Z261" s="649"/>
      <c r="AA261" s="649"/>
      <c r="AB261" s="649"/>
      <c r="AC261" s="649"/>
      <c r="AD261" s="649"/>
      <c r="AE261" s="649"/>
      <c r="AF261" s="649"/>
      <c r="AG261" s="649"/>
      <c r="AH261" s="649"/>
      <c r="AI261" s="649"/>
      <c r="AJ261" s="649"/>
      <c r="AK261" s="649"/>
      <c r="AL261" s="649"/>
      <c r="AM261" s="649"/>
      <c r="AN261" s="649"/>
      <c r="AO261" s="649"/>
      <c r="AP261" s="649"/>
      <c r="AQ261" s="649"/>
      <c r="AR261" s="649"/>
      <c r="AS261" s="649"/>
      <c r="AT261" s="649"/>
      <c r="AU261" s="649"/>
      <c r="AV261" s="649"/>
      <c r="AW261" s="649"/>
      <c r="AX261" s="650" t="s">
        <v>165</v>
      </c>
      <c r="AY261" s="651"/>
      <c r="AZ261" s="651"/>
      <c r="BA261" s="651"/>
      <c r="BB261" s="651"/>
      <c r="BC261" s="651" t="s">
        <v>54</v>
      </c>
      <c r="BD261" s="651"/>
      <c r="BE261" s="651"/>
      <c r="BF261" s="651"/>
      <c r="BG261" s="651"/>
      <c r="BH261" s="651"/>
      <c r="BI261" s="651"/>
      <c r="BJ261" s="590"/>
      <c r="BK261" s="591"/>
      <c r="BL261" s="591"/>
      <c r="BM261" s="591"/>
      <c r="BN261" s="591"/>
      <c r="BO261" s="591"/>
      <c r="BP261" s="591"/>
      <c r="BQ261" s="591"/>
      <c r="BR261" s="591"/>
      <c r="BS261" s="592"/>
      <c r="BT261" s="590"/>
      <c r="BU261" s="591"/>
      <c r="BV261" s="591"/>
      <c r="BW261" s="592"/>
      <c r="BX261" s="636"/>
      <c r="BY261" s="637"/>
      <c r="BZ261" s="637"/>
      <c r="CA261" s="638"/>
      <c r="CB261" s="652">
        <f>CB263</f>
        <v>31402.69</v>
      </c>
      <c r="CC261" s="652"/>
      <c r="CD261" s="652"/>
      <c r="CE261" s="652"/>
      <c r="CF261" s="652"/>
      <c r="CG261" s="652"/>
      <c r="CH261" s="652"/>
      <c r="CI261" s="652"/>
      <c r="CJ261" s="653">
        <f t="shared" ref="CJ261" si="96">CJ262</f>
        <v>0</v>
      </c>
      <c r="CK261" s="653"/>
      <c r="CL261" s="653"/>
      <c r="CM261" s="653"/>
      <c r="CN261" s="653"/>
      <c r="CO261" s="653"/>
      <c r="CP261" s="653"/>
      <c r="CQ261" s="653"/>
      <c r="CR261" s="653">
        <f t="shared" ref="CR261" si="97">CR262</f>
        <v>0</v>
      </c>
      <c r="CS261" s="653"/>
      <c r="CT261" s="653"/>
      <c r="CU261" s="653"/>
      <c r="CV261" s="653"/>
      <c r="CW261" s="653"/>
      <c r="CX261" s="653"/>
      <c r="CY261" s="653"/>
      <c r="CZ261" s="688" t="s">
        <v>54</v>
      </c>
      <c r="DA261" s="688"/>
      <c r="DB261" s="688"/>
      <c r="DC261" s="688"/>
      <c r="DD261" s="688"/>
      <c r="DE261" s="688"/>
      <c r="DF261" s="688"/>
      <c r="DG261" s="689"/>
    </row>
    <row r="262" spans="1:111" s="20" customFormat="1" x14ac:dyDescent="0.2">
      <c r="A262" s="655" t="s">
        <v>71</v>
      </c>
      <c r="B262" s="655"/>
      <c r="C262" s="655"/>
      <c r="D262" s="655"/>
      <c r="E262" s="655"/>
      <c r="F262" s="655"/>
      <c r="G262" s="655"/>
      <c r="H262" s="655"/>
      <c r="I262" s="655"/>
      <c r="J262" s="655"/>
      <c r="K262" s="655"/>
      <c r="L262" s="655"/>
      <c r="M262" s="655"/>
      <c r="N262" s="655"/>
      <c r="O262" s="655"/>
      <c r="P262" s="655"/>
      <c r="Q262" s="655"/>
      <c r="R262" s="655"/>
      <c r="S262" s="655"/>
      <c r="T262" s="655"/>
      <c r="U262" s="655"/>
      <c r="V262" s="655"/>
      <c r="W262" s="655"/>
      <c r="X262" s="655"/>
      <c r="Y262" s="655"/>
      <c r="Z262" s="655"/>
      <c r="AA262" s="655"/>
      <c r="AB262" s="655"/>
      <c r="AC262" s="655"/>
      <c r="AD262" s="655"/>
      <c r="AE262" s="655"/>
      <c r="AF262" s="655"/>
      <c r="AG262" s="655"/>
      <c r="AH262" s="655"/>
      <c r="AI262" s="655"/>
      <c r="AJ262" s="655"/>
      <c r="AK262" s="655"/>
      <c r="AL262" s="655"/>
      <c r="AM262" s="655"/>
      <c r="AN262" s="655"/>
      <c r="AO262" s="655"/>
      <c r="AP262" s="655"/>
      <c r="AQ262" s="655"/>
      <c r="AR262" s="655"/>
      <c r="AS262" s="655"/>
      <c r="AT262" s="655"/>
      <c r="AU262" s="655"/>
      <c r="AV262" s="655"/>
      <c r="AW262" s="655"/>
      <c r="AX262" s="619" t="s">
        <v>166</v>
      </c>
      <c r="AY262" s="620"/>
      <c r="AZ262" s="620"/>
      <c r="BA262" s="620"/>
      <c r="BB262" s="621"/>
      <c r="BC262" s="625" t="s">
        <v>167</v>
      </c>
      <c r="BD262" s="620"/>
      <c r="BE262" s="620"/>
      <c r="BF262" s="620"/>
      <c r="BG262" s="620"/>
      <c r="BH262" s="620"/>
      <c r="BI262" s="621"/>
      <c r="BJ262" s="639"/>
      <c r="BK262" s="640"/>
      <c r="BL262" s="640"/>
      <c r="BM262" s="640"/>
      <c r="BN262" s="640"/>
      <c r="BO262" s="640"/>
      <c r="BP262" s="640"/>
      <c r="BQ262" s="640"/>
      <c r="BR262" s="640"/>
      <c r="BS262" s="641"/>
      <c r="BT262" s="639"/>
      <c r="BU262" s="640"/>
      <c r="BV262" s="640"/>
      <c r="BW262" s="641"/>
      <c r="BX262" s="645"/>
      <c r="BY262" s="646"/>
      <c r="BZ262" s="646"/>
      <c r="CA262" s="646"/>
      <c r="CB262" s="633"/>
      <c r="CC262" s="634"/>
      <c r="CD262" s="634"/>
      <c r="CE262" s="634"/>
      <c r="CF262" s="634"/>
      <c r="CG262" s="634"/>
      <c r="CH262" s="634"/>
      <c r="CI262" s="635"/>
      <c r="CJ262" s="614"/>
      <c r="CK262" s="614"/>
      <c r="CL262" s="614"/>
      <c r="CM262" s="614"/>
      <c r="CN262" s="614"/>
      <c r="CO262" s="614"/>
      <c r="CP262" s="614"/>
      <c r="CQ262" s="615"/>
      <c r="CR262" s="613"/>
      <c r="CS262" s="614"/>
      <c r="CT262" s="614"/>
      <c r="CU262" s="614"/>
      <c r="CV262" s="614"/>
      <c r="CW262" s="614"/>
      <c r="CX262" s="614"/>
      <c r="CY262" s="615"/>
      <c r="CZ262" s="627" t="s">
        <v>54</v>
      </c>
      <c r="DA262" s="628"/>
      <c r="DB262" s="628"/>
      <c r="DC262" s="628"/>
      <c r="DD262" s="628"/>
      <c r="DE262" s="628"/>
      <c r="DF262" s="628"/>
      <c r="DG262" s="629"/>
    </row>
    <row r="263" spans="1:111" s="20" customFormat="1" x14ac:dyDescent="0.2">
      <c r="A263" s="654" t="s">
        <v>168</v>
      </c>
      <c r="B263" s="654"/>
      <c r="C263" s="654"/>
      <c r="D263" s="654"/>
      <c r="E263" s="654"/>
      <c r="F263" s="654"/>
      <c r="G263" s="654"/>
      <c r="H263" s="654"/>
      <c r="I263" s="654"/>
      <c r="J263" s="654"/>
      <c r="K263" s="654"/>
      <c r="L263" s="654"/>
      <c r="M263" s="654"/>
      <c r="N263" s="654"/>
      <c r="O263" s="654"/>
      <c r="P263" s="654"/>
      <c r="Q263" s="654"/>
      <c r="R263" s="654"/>
      <c r="S263" s="654"/>
      <c r="T263" s="654"/>
      <c r="U263" s="654"/>
      <c r="V263" s="654"/>
      <c r="W263" s="654"/>
      <c r="X263" s="654"/>
      <c r="Y263" s="654"/>
      <c r="Z263" s="654"/>
      <c r="AA263" s="654"/>
      <c r="AB263" s="654"/>
      <c r="AC263" s="654"/>
      <c r="AD263" s="654"/>
      <c r="AE263" s="654"/>
      <c r="AF263" s="654"/>
      <c r="AG263" s="654"/>
      <c r="AH263" s="654"/>
      <c r="AI263" s="654"/>
      <c r="AJ263" s="654"/>
      <c r="AK263" s="654"/>
      <c r="AL263" s="654"/>
      <c r="AM263" s="654"/>
      <c r="AN263" s="654"/>
      <c r="AO263" s="654"/>
      <c r="AP263" s="654"/>
      <c r="AQ263" s="654"/>
      <c r="AR263" s="654"/>
      <c r="AS263" s="654"/>
      <c r="AT263" s="654"/>
      <c r="AU263" s="654"/>
      <c r="AV263" s="654"/>
      <c r="AW263" s="654"/>
      <c r="AX263" s="622"/>
      <c r="AY263" s="623"/>
      <c r="AZ263" s="623"/>
      <c r="BA263" s="623"/>
      <c r="BB263" s="624"/>
      <c r="BC263" s="626"/>
      <c r="BD263" s="623"/>
      <c r="BE263" s="623"/>
      <c r="BF263" s="623"/>
      <c r="BG263" s="623"/>
      <c r="BH263" s="623"/>
      <c r="BI263" s="624"/>
      <c r="BJ263" s="642"/>
      <c r="BK263" s="643"/>
      <c r="BL263" s="643"/>
      <c r="BM263" s="643"/>
      <c r="BN263" s="643"/>
      <c r="BO263" s="643"/>
      <c r="BP263" s="643"/>
      <c r="BQ263" s="643"/>
      <c r="BR263" s="643"/>
      <c r="BS263" s="644"/>
      <c r="BT263" s="642"/>
      <c r="BU263" s="643"/>
      <c r="BV263" s="643"/>
      <c r="BW263" s="644"/>
      <c r="BX263" s="647"/>
      <c r="BY263" s="648"/>
      <c r="BZ263" s="648"/>
      <c r="CA263" s="648"/>
      <c r="CB263" s="596">
        <v>31402.69</v>
      </c>
      <c r="CC263" s="597"/>
      <c r="CD263" s="597"/>
      <c r="CE263" s="597"/>
      <c r="CF263" s="597"/>
      <c r="CG263" s="597"/>
      <c r="CH263" s="597"/>
      <c r="CI263" s="598"/>
      <c r="CJ263" s="617"/>
      <c r="CK263" s="617"/>
      <c r="CL263" s="617"/>
      <c r="CM263" s="617"/>
      <c r="CN263" s="617"/>
      <c r="CO263" s="617"/>
      <c r="CP263" s="617"/>
      <c r="CQ263" s="618"/>
      <c r="CR263" s="616"/>
      <c r="CS263" s="617"/>
      <c r="CT263" s="617"/>
      <c r="CU263" s="617"/>
      <c r="CV263" s="617"/>
      <c r="CW263" s="617"/>
      <c r="CX263" s="617"/>
      <c r="CY263" s="618"/>
      <c r="CZ263" s="630"/>
      <c r="DA263" s="631"/>
      <c r="DB263" s="631"/>
      <c r="DC263" s="631"/>
      <c r="DD263" s="631"/>
      <c r="DE263" s="631"/>
      <c r="DF263" s="631"/>
      <c r="DG263" s="632"/>
    </row>
    <row r="264" spans="1:111" s="20" customFormat="1" ht="12.95" customHeight="1" thickBot="1" x14ac:dyDescent="0.25">
      <c r="A264" s="603"/>
      <c r="B264" s="603"/>
      <c r="C264" s="603"/>
      <c r="D264" s="603"/>
      <c r="E264" s="603"/>
      <c r="F264" s="603"/>
      <c r="G264" s="603"/>
      <c r="H264" s="603"/>
      <c r="I264" s="603"/>
      <c r="J264" s="603"/>
      <c r="K264" s="603"/>
      <c r="L264" s="603"/>
      <c r="M264" s="603"/>
      <c r="N264" s="603"/>
      <c r="O264" s="603"/>
      <c r="P264" s="603"/>
      <c r="Q264" s="603"/>
      <c r="R264" s="603"/>
      <c r="S264" s="603"/>
      <c r="T264" s="603"/>
      <c r="U264" s="603"/>
      <c r="V264" s="603"/>
      <c r="W264" s="603"/>
      <c r="X264" s="603"/>
      <c r="Y264" s="603"/>
      <c r="Z264" s="603"/>
      <c r="AA264" s="603"/>
      <c r="AB264" s="603"/>
      <c r="AC264" s="603"/>
      <c r="AD264" s="603"/>
      <c r="AE264" s="603"/>
      <c r="AF264" s="603"/>
      <c r="AG264" s="603"/>
      <c r="AH264" s="603"/>
      <c r="AI264" s="603"/>
      <c r="AJ264" s="603"/>
      <c r="AK264" s="603"/>
      <c r="AL264" s="603"/>
      <c r="AM264" s="603"/>
      <c r="AN264" s="603"/>
      <c r="AO264" s="603"/>
      <c r="AP264" s="603"/>
      <c r="AQ264" s="603"/>
      <c r="AR264" s="603"/>
      <c r="AS264" s="603"/>
      <c r="AT264" s="603"/>
      <c r="AU264" s="603"/>
      <c r="AV264" s="603"/>
      <c r="AW264" s="603"/>
      <c r="AX264" s="604"/>
      <c r="AY264" s="605"/>
      <c r="AZ264" s="605"/>
      <c r="BA264" s="605"/>
      <c r="BB264" s="605"/>
      <c r="BC264" s="605"/>
      <c r="BD264" s="605"/>
      <c r="BE264" s="605"/>
      <c r="BF264" s="605"/>
      <c r="BG264" s="605"/>
      <c r="BH264" s="605"/>
      <c r="BI264" s="605"/>
      <c r="BJ264" s="606"/>
      <c r="BK264" s="607"/>
      <c r="BL264" s="607"/>
      <c r="BM264" s="607"/>
      <c r="BN264" s="607"/>
      <c r="BO264" s="607"/>
      <c r="BP264" s="607"/>
      <c r="BQ264" s="607"/>
      <c r="BR264" s="607"/>
      <c r="BS264" s="608"/>
      <c r="BT264" s="606"/>
      <c r="BU264" s="607"/>
      <c r="BV264" s="607"/>
      <c r="BW264" s="608"/>
      <c r="BX264" s="609"/>
      <c r="BY264" s="610"/>
      <c r="BZ264" s="610"/>
      <c r="CA264" s="611"/>
      <c r="CB264" s="596"/>
      <c r="CC264" s="597"/>
      <c r="CD264" s="597"/>
      <c r="CE264" s="597"/>
      <c r="CF264" s="597"/>
      <c r="CG264" s="597"/>
      <c r="CH264" s="597"/>
      <c r="CI264" s="598"/>
      <c r="CJ264" s="599"/>
      <c r="CK264" s="599"/>
      <c r="CL264" s="599"/>
      <c r="CM264" s="599"/>
      <c r="CN264" s="599"/>
      <c r="CO264" s="599"/>
      <c r="CP264" s="599"/>
      <c r="CQ264" s="599"/>
      <c r="CR264" s="599"/>
      <c r="CS264" s="599"/>
      <c r="CT264" s="599"/>
      <c r="CU264" s="599"/>
      <c r="CV264" s="599"/>
      <c r="CW264" s="599"/>
      <c r="CX264" s="599"/>
      <c r="CY264" s="599"/>
      <c r="CZ264" s="600"/>
      <c r="DA264" s="601"/>
      <c r="DB264" s="601"/>
      <c r="DC264" s="601"/>
      <c r="DD264" s="601"/>
      <c r="DE264" s="601"/>
      <c r="DF264" s="601"/>
      <c r="DG264" s="602"/>
    </row>
    <row r="265" spans="1:111" s="42" customFormat="1" ht="11.25" customHeight="1" x14ac:dyDescent="0.2">
      <c r="A265" s="167"/>
      <c r="B265" s="167"/>
      <c r="C265" s="167"/>
      <c r="D265" s="167"/>
      <c r="E265" s="167"/>
      <c r="F265" s="167"/>
      <c r="G265" s="167"/>
      <c r="H265" s="167"/>
      <c r="I265" s="167"/>
      <c r="J265" s="167"/>
      <c r="K265" s="167"/>
      <c r="L265" s="167"/>
      <c r="M265" s="167"/>
      <c r="N265" s="167"/>
      <c r="O265" s="167"/>
      <c r="P265" s="167"/>
      <c r="Q265" s="167"/>
      <c r="R265" s="167"/>
    </row>
    <row r="266" spans="1:111" s="42" customFormat="1" ht="12" customHeight="1" x14ac:dyDescent="0.2">
      <c r="A266" s="42" t="s">
        <v>404</v>
      </c>
    </row>
    <row r="267" spans="1:111" s="42" customFormat="1" ht="12" customHeight="1" x14ac:dyDescent="0.2">
      <c r="A267" s="42" t="s">
        <v>405</v>
      </c>
    </row>
    <row r="268" spans="1:111" s="42" customFormat="1" ht="12" customHeight="1" x14ac:dyDescent="0.2">
      <c r="A268" s="42" t="s">
        <v>406</v>
      </c>
    </row>
    <row r="269" spans="1:111" s="42" customFormat="1" ht="12" customHeight="1" x14ac:dyDescent="0.2">
      <c r="A269" s="42" t="s">
        <v>407</v>
      </c>
    </row>
    <row r="270" spans="1:111" s="42" customFormat="1" ht="12" customHeight="1" x14ac:dyDescent="0.2">
      <c r="A270" s="42" t="s">
        <v>408</v>
      </c>
    </row>
    <row r="271" spans="1:111" s="42" customFormat="1" ht="12" customHeight="1" x14ac:dyDescent="0.2">
      <c r="A271" s="42" t="s">
        <v>409</v>
      </c>
    </row>
    <row r="272" spans="1:111" s="42" customFormat="1" ht="11.25" customHeight="1" x14ac:dyDescent="0.2">
      <c r="A272" s="593" t="s">
        <v>410</v>
      </c>
      <c r="B272" s="594"/>
      <c r="C272" s="594"/>
      <c r="D272" s="594"/>
      <c r="E272" s="594"/>
      <c r="F272" s="594"/>
      <c r="G272" s="594"/>
      <c r="H272" s="594"/>
      <c r="I272" s="594"/>
      <c r="J272" s="594"/>
      <c r="K272" s="594"/>
      <c r="L272" s="594"/>
      <c r="M272" s="594"/>
      <c r="N272" s="594"/>
      <c r="O272" s="594"/>
      <c r="P272" s="594"/>
      <c r="Q272" s="594"/>
      <c r="R272" s="594"/>
      <c r="S272" s="594"/>
      <c r="T272" s="594"/>
      <c r="U272" s="594"/>
      <c r="V272" s="594"/>
      <c r="W272" s="594"/>
      <c r="X272" s="594"/>
      <c r="Y272" s="594"/>
      <c r="Z272" s="594"/>
      <c r="AA272" s="594"/>
      <c r="AB272" s="594"/>
      <c r="AC272" s="594"/>
      <c r="AD272" s="594"/>
      <c r="AE272" s="594"/>
      <c r="AF272" s="594"/>
      <c r="AG272" s="594"/>
      <c r="AH272" s="594"/>
      <c r="AI272" s="594"/>
      <c r="AJ272" s="594"/>
      <c r="AK272" s="594"/>
      <c r="AL272" s="594"/>
      <c r="AM272" s="594"/>
      <c r="AN272" s="594"/>
      <c r="AO272" s="594"/>
      <c r="AP272" s="594"/>
      <c r="AQ272" s="594"/>
      <c r="AR272" s="594"/>
      <c r="AS272" s="594"/>
      <c r="AT272" s="594"/>
      <c r="AU272" s="594"/>
      <c r="AV272" s="594"/>
      <c r="AW272" s="594"/>
      <c r="AX272" s="594"/>
      <c r="AY272" s="594"/>
      <c r="AZ272" s="594"/>
      <c r="BA272" s="594"/>
      <c r="BB272" s="594"/>
      <c r="BC272" s="594"/>
      <c r="BD272" s="594"/>
      <c r="BE272" s="594"/>
      <c r="BF272" s="594"/>
      <c r="BG272" s="594"/>
      <c r="BH272" s="594"/>
      <c r="BI272" s="594"/>
      <c r="BJ272" s="594"/>
      <c r="BK272" s="594"/>
      <c r="BL272" s="594"/>
      <c r="BM272" s="594"/>
      <c r="BN272" s="594"/>
      <c r="BO272" s="594"/>
      <c r="BP272" s="594"/>
      <c r="BQ272" s="594"/>
      <c r="BR272" s="594"/>
      <c r="BS272" s="594"/>
      <c r="BT272" s="594"/>
      <c r="BU272" s="594"/>
      <c r="BV272" s="594"/>
      <c r="BW272" s="594"/>
      <c r="BX272" s="594"/>
      <c r="BY272" s="594"/>
      <c r="BZ272" s="594"/>
      <c r="CA272" s="594"/>
      <c r="CB272" s="594"/>
      <c r="CC272" s="594"/>
      <c r="CD272" s="594"/>
      <c r="CE272" s="594"/>
      <c r="CF272" s="594"/>
      <c r="CG272" s="594"/>
      <c r="CH272" s="594"/>
      <c r="CI272" s="594"/>
      <c r="CJ272" s="594"/>
      <c r="CK272" s="594"/>
      <c r="CL272" s="594"/>
      <c r="CM272" s="594"/>
      <c r="CN272" s="594"/>
      <c r="CO272" s="594"/>
      <c r="CP272" s="594"/>
      <c r="CQ272" s="594"/>
      <c r="CR272" s="594"/>
      <c r="CS272" s="594"/>
      <c r="CT272" s="594"/>
      <c r="CU272" s="594"/>
      <c r="CV272" s="594"/>
      <c r="CW272" s="594"/>
      <c r="CX272" s="594"/>
      <c r="CY272" s="594"/>
      <c r="CZ272" s="594"/>
      <c r="DA272" s="594"/>
      <c r="DB272" s="594"/>
      <c r="DC272" s="594"/>
      <c r="DD272" s="594"/>
      <c r="DE272" s="594"/>
      <c r="DF272" s="594"/>
      <c r="DG272" s="594"/>
    </row>
    <row r="273" spans="1:111" s="42" customFormat="1" ht="11.25" x14ac:dyDescent="0.2">
      <c r="A273" s="594"/>
      <c r="B273" s="594"/>
      <c r="C273" s="594"/>
      <c r="D273" s="594"/>
      <c r="E273" s="594"/>
      <c r="F273" s="594"/>
      <c r="G273" s="594"/>
      <c r="H273" s="594"/>
      <c r="I273" s="594"/>
      <c r="J273" s="594"/>
      <c r="K273" s="594"/>
      <c r="L273" s="594"/>
      <c r="M273" s="594"/>
      <c r="N273" s="594"/>
      <c r="O273" s="594"/>
      <c r="P273" s="594"/>
      <c r="Q273" s="594"/>
      <c r="R273" s="594"/>
      <c r="S273" s="594"/>
      <c r="T273" s="594"/>
      <c r="U273" s="594"/>
      <c r="V273" s="594"/>
      <c r="W273" s="594"/>
      <c r="X273" s="594"/>
      <c r="Y273" s="594"/>
      <c r="Z273" s="594"/>
      <c r="AA273" s="594"/>
      <c r="AB273" s="594"/>
      <c r="AC273" s="594"/>
      <c r="AD273" s="594"/>
      <c r="AE273" s="594"/>
      <c r="AF273" s="594"/>
      <c r="AG273" s="594"/>
      <c r="AH273" s="594"/>
      <c r="AI273" s="594"/>
      <c r="AJ273" s="594"/>
      <c r="AK273" s="594"/>
      <c r="AL273" s="594"/>
      <c r="AM273" s="594"/>
      <c r="AN273" s="594"/>
      <c r="AO273" s="594"/>
      <c r="AP273" s="594"/>
      <c r="AQ273" s="594"/>
      <c r="AR273" s="594"/>
      <c r="AS273" s="594"/>
      <c r="AT273" s="594"/>
      <c r="AU273" s="594"/>
      <c r="AV273" s="594"/>
      <c r="AW273" s="594"/>
      <c r="AX273" s="594"/>
      <c r="AY273" s="594"/>
      <c r="AZ273" s="594"/>
      <c r="BA273" s="594"/>
      <c r="BB273" s="594"/>
      <c r="BC273" s="594"/>
      <c r="BD273" s="594"/>
      <c r="BE273" s="594"/>
      <c r="BF273" s="594"/>
      <c r="BG273" s="594"/>
      <c r="BH273" s="594"/>
      <c r="BI273" s="594"/>
      <c r="BJ273" s="594"/>
      <c r="BK273" s="594"/>
      <c r="BL273" s="594"/>
      <c r="BM273" s="594"/>
      <c r="BN273" s="594"/>
      <c r="BO273" s="594"/>
      <c r="BP273" s="594"/>
      <c r="BQ273" s="594"/>
      <c r="BR273" s="594"/>
      <c r="BS273" s="594"/>
      <c r="BT273" s="594"/>
      <c r="BU273" s="594"/>
      <c r="BV273" s="594"/>
      <c r="BW273" s="594"/>
      <c r="BX273" s="594"/>
      <c r="BY273" s="594"/>
      <c r="BZ273" s="594"/>
      <c r="CA273" s="594"/>
      <c r="CB273" s="594"/>
      <c r="CC273" s="594"/>
      <c r="CD273" s="594"/>
      <c r="CE273" s="594"/>
      <c r="CF273" s="594"/>
      <c r="CG273" s="594"/>
      <c r="CH273" s="594"/>
      <c r="CI273" s="594"/>
      <c r="CJ273" s="594"/>
      <c r="CK273" s="594"/>
      <c r="CL273" s="594"/>
      <c r="CM273" s="594"/>
      <c r="CN273" s="594"/>
      <c r="CO273" s="594"/>
      <c r="CP273" s="594"/>
      <c r="CQ273" s="594"/>
      <c r="CR273" s="594"/>
      <c r="CS273" s="594"/>
      <c r="CT273" s="594"/>
      <c r="CU273" s="594"/>
      <c r="CV273" s="594"/>
      <c r="CW273" s="594"/>
      <c r="CX273" s="594"/>
      <c r="CY273" s="594"/>
      <c r="CZ273" s="594"/>
      <c r="DA273" s="594"/>
      <c r="DB273" s="594"/>
      <c r="DC273" s="594"/>
      <c r="DD273" s="594"/>
      <c r="DE273" s="594"/>
      <c r="DF273" s="594"/>
      <c r="DG273" s="594"/>
    </row>
    <row r="274" spans="1:111" s="42" customFormat="1" ht="12" customHeight="1" x14ac:dyDescent="0.2">
      <c r="A274" s="42" t="s">
        <v>411</v>
      </c>
    </row>
    <row r="275" spans="1:111" s="42" customFormat="1" ht="11.25" customHeight="1" x14ac:dyDescent="0.2">
      <c r="A275" s="42" t="s">
        <v>412</v>
      </c>
      <c r="B275" s="36"/>
      <c r="C275" s="36"/>
      <c r="D275" s="36"/>
      <c r="E275" s="36"/>
      <c r="F275" s="36"/>
      <c r="G275" s="36"/>
      <c r="H275" s="36"/>
      <c r="I275" s="36"/>
      <c r="J275" s="36"/>
      <c r="K275" s="36"/>
      <c r="L275" s="36"/>
      <c r="M275" s="36"/>
      <c r="N275" s="36"/>
      <c r="O275" s="36"/>
      <c r="P275" s="36"/>
      <c r="Q275" s="36"/>
      <c r="R275" s="36"/>
      <c r="S275" s="36"/>
      <c r="T275" s="36"/>
      <c r="U275" s="36"/>
      <c r="V275" s="36"/>
      <c r="W275" s="36"/>
      <c r="X275" s="36"/>
      <c r="Y275" s="36"/>
      <c r="Z275" s="36"/>
      <c r="AA275" s="36"/>
      <c r="AB275" s="36"/>
      <c r="AC275" s="36"/>
      <c r="AD275" s="36"/>
      <c r="AE275" s="36"/>
      <c r="AF275" s="36"/>
      <c r="AG275" s="36"/>
      <c r="AH275" s="36"/>
      <c r="AI275" s="36"/>
      <c r="AJ275" s="36"/>
      <c r="AK275" s="36"/>
      <c r="AL275" s="36"/>
      <c r="AM275" s="36"/>
      <c r="AN275" s="36"/>
      <c r="AO275" s="36"/>
      <c r="AP275" s="36"/>
      <c r="AQ275" s="36"/>
      <c r="AR275" s="36"/>
      <c r="AS275" s="36"/>
      <c r="AT275" s="36"/>
      <c r="AU275" s="36"/>
      <c r="AV275" s="36"/>
      <c r="AW275" s="36"/>
      <c r="AX275" s="36"/>
      <c r="AY275" s="36"/>
      <c r="AZ275" s="36"/>
      <c r="BA275" s="36"/>
      <c r="BB275" s="36"/>
      <c r="BC275" s="36"/>
      <c r="BD275" s="36"/>
      <c r="BE275" s="36"/>
      <c r="BF275" s="36"/>
      <c r="BG275" s="36"/>
      <c r="BH275" s="36"/>
      <c r="BI275" s="36"/>
      <c r="BJ275" s="36"/>
      <c r="BK275" s="36"/>
      <c r="BL275" s="36"/>
      <c r="BM275" s="36"/>
      <c r="BN275" s="36"/>
      <c r="BO275" s="36"/>
      <c r="BP275" s="36"/>
      <c r="BQ275" s="36"/>
      <c r="BR275" s="36"/>
      <c r="BS275" s="36"/>
      <c r="BT275" s="36"/>
      <c r="BU275" s="36"/>
      <c r="BV275" s="36"/>
      <c r="BW275" s="36"/>
      <c r="BX275" s="36"/>
      <c r="BY275" s="36"/>
      <c r="BZ275" s="36"/>
      <c r="CA275" s="36"/>
      <c r="CB275" s="36"/>
      <c r="CC275" s="36"/>
      <c r="CD275" s="36"/>
      <c r="CE275" s="36"/>
      <c r="CF275" s="36"/>
      <c r="CG275" s="36"/>
      <c r="CH275" s="36"/>
      <c r="CI275" s="36"/>
      <c r="CJ275" s="36"/>
      <c r="CK275" s="36"/>
      <c r="CL275" s="36"/>
      <c r="CM275" s="36"/>
      <c r="CN275" s="36"/>
      <c r="CO275" s="36"/>
      <c r="CP275" s="36"/>
      <c r="CQ275" s="36"/>
      <c r="CR275" s="36"/>
      <c r="CS275" s="36"/>
      <c r="CT275" s="36"/>
      <c r="CU275" s="36"/>
      <c r="CV275" s="36"/>
      <c r="CW275" s="36"/>
      <c r="CX275" s="36"/>
      <c r="CY275" s="36"/>
      <c r="CZ275" s="36"/>
      <c r="DA275" s="36"/>
      <c r="DB275" s="36"/>
      <c r="DC275" s="36"/>
      <c r="DD275" s="36"/>
      <c r="DE275" s="36"/>
      <c r="DF275" s="36"/>
      <c r="DG275" s="36"/>
    </row>
    <row r="276" spans="1:111" s="42" customFormat="1" ht="11.25" customHeight="1" x14ac:dyDescent="0.2">
      <c r="A276" s="42" t="s">
        <v>413</v>
      </c>
      <c r="B276" s="36"/>
      <c r="C276" s="36"/>
      <c r="D276" s="36"/>
      <c r="E276" s="36"/>
      <c r="F276" s="36"/>
      <c r="G276" s="36"/>
      <c r="H276" s="36"/>
      <c r="I276" s="36"/>
      <c r="J276" s="36"/>
      <c r="K276" s="36"/>
      <c r="L276" s="36"/>
      <c r="M276" s="36"/>
      <c r="N276" s="36"/>
      <c r="O276" s="36"/>
      <c r="P276" s="36"/>
      <c r="Q276" s="36"/>
      <c r="R276" s="36"/>
      <c r="S276" s="36"/>
      <c r="T276" s="36"/>
      <c r="U276" s="36"/>
      <c r="V276" s="36"/>
      <c r="W276" s="36"/>
      <c r="X276" s="36"/>
      <c r="Y276" s="36"/>
      <c r="Z276" s="36"/>
      <c r="AA276" s="36"/>
      <c r="AB276" s="36"/>
      <c r="AC276" s="36"/>
      <c r="AD276" s="36"/>
      <c r="AE276" s="36"/>
      <c r="AF276" s="36"/>
      <c r="AG276" s="36"/>
      <c r="AH276" s="36"/>
      <c r="AI276" s="36"/>
      <c r="AJ276" s="36"/>
      <c r="AK276" s="36"/>
      <c r="AL276" s="36"/>
      <c r="AM276" s="36"/>
      <c r="AN276" s="36"/>
      <c r="AO276" s="36"/>
      <c r="AP276" s="36"/>
      <c r="AQ276" s="36"/>
      <c r="AR276" s="36"/>
      <c r="AS276" s="36"/>
      <c r="AT276" s="36"/>
      <c r="AU276" s="36"/>
      <c r="AV276" s="36"/>
      <c r="AW276" s="36"/>
      <c r="AX276" s="36"/>
      <c r="AY276" s="36"/>
      <c r="AZ276" s="36"/>
      <c r="BA276" s="36"/>
      <c r="BB276" s="36"/>
      <c r="BC276" s="36"/>
      <c r="BD276" s="36"/>
      <c r="BE276" s="36"/>
      <c r="BF276" s="36"/>
      <c r="BG276" s="36"/>
      <c r="BH276" s="36"/>
      <c r="BI276" s="36"/>
      <c r="BJ276" s="36"/>
      <c r="BK276" s="36"/>
      <c r="BL276" s="36"/>
      <c r="BM276" s="36"/>
      <c r="BN276" s="36"/>
      <c r="BO276" s="36"/>
      <c r="BP276" s="36"/>
      <c r="BQ276" s="36"/>
      <c r="BR276" s="36"/>
      <c r="BS276" s="36"/>
      <c r="BT276" s="36"/>
      <c r="BU276" s="36"/>
      <c r="BV276" s="36"/>
      <c r="BW276" s="36"/>
      <c r="BX276" s="36"/>
      <c r="BY276" s="36"/>
      <c r="BZ276" s="36"/>
      <c r="CA276" s="36"/>
      <c r="CB276" s="36"/>
      <c r="CC276" s="36"/>
      <c r="CD276" s="36"/>
      <c r="CE276" s="36"/>
      <c r="CF276" s="36"/>
      <c r="CG276" s="36"/>
      <c r="CH276" s="36"/>
      <c r="CI276" s="36"/>
      <c r="CJ276" s="36"/>
      <c r="CK276" s="36"/>
      <c r="CL276" s="36"/>
      <c r="CM276" s="36"/>
      <c r="CN276" s="36"/>
      <c r="CO276" s="36"/>
      <c r="CP276" s="36"/>
      <c r="CQ276" s="36"/>
      <c r="CR276" s="36"/>
      <c r="CS276" s="36"/>
      <c r="CT276" s="36"/>
      <c r="CU276" s="36"/>
      <c r="CV276" s="36"/>
      <c r="CW276" s="36"/>
      <c r="CX276" s="36"/>
      <c r="CY276" s="36"/>
      <c r="CZ276" s="36"/>
      <c r="DA276" s="36"/>
      <c r="DB276" s="36"/>
      <c r="DC276" s="36"/>
      <c r="DD276" s="36"/>
      <c r="DE276" s="36"/>
      <c r="DF276" s="36"/>
      <c r="DG276" s="36"/>
    </row>
    <row r="277" spans="1:111" s="42" customFormat="1" ht="11.25" customHeight="1" x14ac:dyDescent="0.2">
      <c r="A277" s="593" t="s">
        <v>414</v>
      </c>
      <c r="B277" s="612"/>
      <c r="C277" s="612"/>
      <c r="D277" s="612"/>
      <c r="E277" s="612"/>
      <c r="F277" s="612"/>
      <c r="G277" s="612"/>
      <c r="H277" s="612"/>
      <c r="I277" s="612"/>
      <c r="J277" s="612"/>
      <c r="K277" s="612"/>
      <c r="L277" s="612"/>
      <c r="M277" s="612"/>
      <c r="N277" s="612"/>
      <c r="O277" s="612"/>
      <c r="P277" s="612"/>
      <c r="Q277" s="612"/>
      <c r="R277" s="612"/>
      <c r="S277" s="612"/>
      <c r="T277" s="612"/>
      <c r="U277" s="612"/>
      <c r="V277" s="612"/>
      <c r="W277" s="612"/>
      <c r="X277" s="612"/>
      <c r="Y277" s="612"/>
      <c r="Z277" s="612"/>
      <c r="AA277" s="612"/>
      <c r="AB277" s="612"/>
      <c r="AC277" s="612"/>
      <c r="AD277" s="612"/>
      <c r="AE277" s="612"/>
      <c r="AF277" s="612"/>
      <c r="AG277" s="612"/>
      <c r="AH277" s="612"/>
      <c r="AI277" s="612"/>
      <c r="AJ277" s="612"/>
      <c r="AK277" s="612"/>
      <c r="AL277" s="612"/>
      <c r="AM277" s="612"/>
      <c r="AN277" s="612"/>
      <c r="AO277" s="612"/>
      <c r="AP277" s="612"/>
      <c r="AQ277" s="612"/>
      <c r="AR277" s="612"/>
      <c r="AS277" s="612"/>
      <c r="AT277" s="612"/>
      <c r="AU277" s="612"/>
      <c r="AV277" s="612"/>
      <c r="AW277" s="612"/>
      <c r="AX277" s="612"/>
      <c r="AY277" s="612"/>
      <c r="AZ277" s="612"/>
      <c r="BA277" s="612"/>
      <c r="BB277" s="612"/>
      <c r="BC277" s="612"/>
      <c r="BD277" s="612"/>
      <c r="BE277" s="612"/>
      <c r="BF277" s="612"/>
      <c r="BG277" s="612"/>
      <c r="BH277" s="612"/>
      <c r="BI277" s="612"/>
      <c r="BJ277" s="612"/>
      <c r="BK277" s="612"/>
      <c r="BL277" s="612"/>
      <c r="BM277" s="612"/>
      <c r="BN277" s="612"/>
      <c r="BO277" s="612"/>
      <c r="BP277" s="612"/>
      <c r="BQ277" s="612"/>
      <c r="BR277" s="612"/>
      <c r="BS277" s="612"/>
      <c r="BT277" s="612"/>
      <c r="BU277" s="612"/>
      <c r="BV277" s="612"/>
      <c r="BW277" s="612"/>
      <c r="BX277" s="612"/>
      <c r="BY277" s="612"/>
      <c r="BZ277" s="612"/>
      <c r="CA277" s="612"/>
      <c r="CB277" s="612"/>
      <c r="CC277" s="612"/>
      <c r="CD277" s="612"/>
      <c r="CE277" s="612"/>
      <c r="CF277" s="612"/>
      <c r="CG277" s="612"/>
      <c r="CH277" s="612"/>
      <c r="CI277" s="612"/>
      <c r="CJ277" s="612"/>
      <c r="CK277" s="612"/>
      <c r="CL277" s="612"/>
      <c r="CM277" s="612"/>
      <c r="CN277" s="612"/>
      <c r="CO277" s="612"/>
      <c r="CP277" s="612"/>
      <c r="CQ277" s="612"/>
      <c r="CR277" s="612"/>
      <c r="CS277" s="612"/>
      <c r="CT277" s="612"/>
      <c r="CU277" s="612"/>
      <c r="CV277" s="612"/>
      <c r="CW277" s="612"/>
      <c r="CX277" s="612"/>
      <c r="CY277" s="612"/>
      <c r="CZ277" s="612"/>
      <c r="DA277" s="612"/>
      <c r="DB277" s="612"/>
      <c r="DC277" s="612"/>
      <c r="DD277" s="612"/>
      <c r="DE277" s="612"/>
      <c r="DF277" s="612"/>
      <c r="DG277" s="612"/>
    </row>
    <row r="278" spans="1:111" s="42" customFormat="1" ht="11.25" customHeight="1" x14ac:dyDescent="0.2">
      <c r="A278" s="612"/>
      <c r="B278" s="612"/>
      <c r="C278" s="612"/>
      <c r="D278" s="612"/>
      <c r="E278" s="612"/>
      <c r="F278" s="612"/>
      <c r="G278" s="612"/>
      <c r="H278" s="612"/>
      <c r="I278" s="612"/>
      <c r="J278" s="612"/>
      <c r="K278" s="612"/>
      <c r="L278" s="612"/>
      <c r="M278" s="612"/>
      <c r="N278" s="612"/>
      <c r="O278" s="612"/>
      <c r="P278" s="612"/>
      <c r="Q278" s="612"/>
      <c r="R278" s="612"/>
      <c r="S278" s="612"/>
      <c r="T278" s="612"/>
      <c r="U278" s="612"/>
      <c r="V278" s="612"/>
      <c r="W278" s="612"/>
      <c r="X278" s="612"/>
      <c r="Y278" s="612"/>
      <c r="Z278" s="612"/>
      <c r="AA278" s="612"/>
      <c r="AB278" s="612"/>
      <c r="AC278" s="612"/>
      <c r="AD278" s="612"/>
      <c r="AE278" s="612"/>
      <c r="AF278" s="612"/>
      <c r="AG278" s="612"/>
      <c r="AH278" s="612"/>
      <c r="AI278" s="612"/>
      <c r="AJ278" s="612"/>
      <c r="AK278" s="612"/>
      <c r="AL278" s="612"/>
      <c r="AM278" s="612"/>
      <c r="AN278" s="612"/>
      <c r="AO278" s="612"/>
      <c r="AP278" s="612"/>
      <c r="AQ278" s="612"/>
      <c r="AR278" s="612"/>
      <c r="AS278" s="612"/>
      <c r="AT278" s="612"/>
      <c r="AU278" s="612"/>
      <c r="AV278" s="612"/>
      <c r="AW278" s="612"/>
      <c r="AX278" s="612"/>
      <c r="AY278" s="612"/>
      <c r="AZ278" s="612"/>
      <c r="BA278" s="612"/>
      <c r="BB278" s="612"/>
      <c r="BC278" s="612"/>
      <c r="BD278" s="612"/>
      <c r="BE278" s="612"/>
      <c r="BF278" s="612"/>
      <c r="BG278" s="612"/>
      <c r="BH278" s="612"/>
      <c r="BI278" s="612"/>
      <c r="BJ278" s="612"/>
      <c r="BK278" s="612"/>
      <c r="BL278" s="612"/>
      <c r="BM278" s="612"/>
      <c r="BN278" s="612"/>
      <c r="BO278" s="612"/>
      <c r="BP278" s="612"/>
      <c r="BQ278" s="612"/>
      <c r="BR278" s="612"/>
      <c r="BS278" s="612"/>
      <c r="BT278" s="612"/>
      <c r="BU278" s="612"/>
      <c r="BV278" s="612"/>
      <c r="BW278" s="612"/>
      <c r="BX278" s="612"/>
      <c r="BY278" s="612"/>
      <c r="BZ278" s="612"/>
      <c r="CA278" s="612"/>
      <c r="CB278" s="612"/>
      <c r="CC278" s="612"/>
      <c r="CD278" s="612"/>
      <c r="CE278" s="612"/>
      <c r="CF278" s="612"/>
      <c r="CG278" s="612"/>
      <c r="CH278" s="612"/>
      <c r="CI278" s="612"/>
      <c r="CJ278" s="612"/>
      <c r="CK278" s="612"/>
      <c r="CL278" s="612"/>
      <c r="CM278" s="612"/>
      <c r="CN278" s="612"/>
      <c r="CO278" s="612"/>
      <c r="CP278" s="612"/>
      <c r="CQ278" s="612"/>
      <c r="CR278" s="612"/>
      <c r="CS278" s="612"/>
      <c r="CT278" s="612"/>
      <c r="CU278" s="612"/>
      <c r="CV278" s="612"/>
      <c r="CW278" s="612"/>
      <c r="CX278" s="612"/>
      <c r="CY278" s="612"/>
      <c r="CZ278" s="612"/>
      <c r="DA278" s="612"/>
      <c r="DB278" s="612"/>
      <c r="DC278" s="612"/>
      <c r="DD278" s="612"/>
      <c r="DE278" s="612"/>
      <c r="DF278" s="612"/>
      <c r="DG278" s="612"/>
    </row>
    <row r="279" spans="1:111" s="42" customFormat="1" ht="11.25" customHeight="1" x14ac:dyDescent="0.2">
      <c r="A279" s="612"/>
      <c r="B279" s="612"/>
      <c r="C279" s="612"/>
      <c r="D279" s="612"/>
      <c r="E279" s="612"/>
      <c r="F279" s="612"/>
      <c r="G279" s="612"/>
      <c r="H279" s="612"/>
      <c r="I279" s="612"/>
      <c r="J279" s="612"/>
      <c r="K279" s="612"/>
      <c r="L279" s="612"/>
      <c r="M279" s="612"/>
      <c r="N279" s="612"/>
      <c r="O279" s="612"/>
      <c r="P279" s="612"/>
      <c r="Q279" s="612"/>
      <c r="R279" s="612"/>
      <c r="S279" s="612"/>
      <c r="T279" s="612"/>
      <c r="U279" s="612"/>
      <c r="V279" s="612"/>
      <c r="W279" s="612"/>
      <c r="X279" s="612"/>
      <c r="Y279" s="612"/>
      <c r="Z279" s="612"/>
      <c r="AA279" s="612"/>
      <c r="AB279" s="612"/>
      <c r="AC279" s="612"/>
      <c r="AD279" s="612"/>
      <c r="AE279" s="612"/>
      <c r="AF279" s="612"/>
      <c r="AG279" s="612"/>
      <c r="AH279" s="612"/>
      <c r="AI279" s="612"/>
      <c r="AJ279" s="612"/>
      <c r="AK279" s="612"/>
      <c r="AL279" s="612"/>
      <c r="AM279" s="612"/>
      <c r="AN279" s="612"/>
      <c r="AO279" s="612"/>
      <c r="AP279" s="612"/>
      <c r="AQ279" s="612"/>
      <c r="AR279" s="612"/>
      <c r="AS279" s="612"/>
      <c r="AT279" s="612"/>
      <c r="AU279" s="612"/>
      <c r="AV279" s="612"/>
      <c r="AW279" s="612"/>
      <c r="AX279" s="612"/>
      <c r="AY279" s="612"/>
      <c r="AZ279" s="612"/>
      <c r="BA279" s="612"/>
      <c r="BB279" s="612"/>
      <c r="BC279" s="612"/>
      <c r="BD279" s="612"/>
      <c r="BE279" s="612"/>
      <c r="BF279" s="612"/>
      <c r="BG279" s="612"/>
      <c r="BH279" s="612"/>
      <c r="BI279" s="612"/>
      <c r="BJ279" s="612"/>
      <c r="BK279" s="612"/>
      <c r="BL279" s="612"/>
      <c r="BM279" s="612"/>
      <c r="BN279" s="612"/>
      <c r="BO279" s="612"/>
      <c r="BP279" s="612"/>
      <c r="BQ279" s="612"/>
      <c r="BR279" s="612"/>
      <c r="BS279" s="612"/>
      <c r="BT279" s="612"/>
      <c r="BU279" s="612"/>
      <c r="BV279" s="612"/>
      <c r="BW279" s="612"/>
      <c r="BX279" s="612"/>
      <c r="BY279" s="612"/>
      <c r="BZ279" s="612"/>
      <c r="CA279" s="612"/>
      <c r="CB279" s="612"/>
      <c r="CC279" s="612"/>
      <c r="CD279" s="612"/>
      <c r="CE279" s="612"/>
      <c r="CF279" s="612"/>
      <c r="CG279" s="612"/>
      <c r="CH279" s="612"/>
      <c r="CI279" s="612"/>
      <c r="CJ279" s="612"/>
      <c r="CK279" s="612"/>
      <c r="CL279" s="612"/>
      <c r="CM279" s="612"/>
      <c r="CN279" s="612"/>
      <c r="CO279" s="612"/>
      <c r="CP279" s="612"/>
      <c r="CQ279" s="612"/>
      <c r="CR279" s="612"/>
      <c r="CS279" s="612"/>
      <c r="CT279" s="612"/>
      <c r="CU279" s="612"/>
      <c r="CV279" s="612"/>
      <c r="CW279" s="612"/>
      <c r="CX279" s="612"/>
      <c r="CY279" s="612"/>
      <c r="CZ279" s="612"/>
      <c r="DA279" s="612"/>
      <c r="DB279" s="612"/>
      <c r="DC279" s="612"/>
      <c r="DD279" s="612"/>
      <c r="DE279" s="612"/>
      <c r="DF279" s="612"/>
      <c r="DG279" s="612"/>
    </row>
    <row r="280" spans="1:111" s="42" customFormat="1" ht="11.25" customHeight="1" x14ac:dyDescent="0.2">
      <c r="A280" s="42" t="s">
        <v>415</v>
      </c>
      <c r="B280" s="36"/>
      <c r="C280" s="36"/>
      <c r="D280" s="36"/>
      <c r="E280" s="36"/>
      <c r="F280" s="36"/>
      <c r="G280" s="36"/>
      <c r="H280" s="36"/>
      <c r="I280" s="36"/>
      <c r="J280" s="36"/>
      <c r="K280" s="36"/>
      <c r="L280" s="36"/>
      <c r="M280" s="36"/>
      <c r="N280" s="36"/>
      <c r="O280" s="36"/>
      <c r="P280" s="36"/>
      <c r="Q280" s="36"/>
      <c r="R280" s="36"/>
      <c r="S280" s="36"/>
      <c r="T280" s="36"/>
      <c r="U280" s="36"/>
      <c r="V280" s="36"/>
      <c r="W280" s="36"/>
      <c r="X280" s="36"/>
      <c r="Y280" s="36"/>
      <c r="Z280" s="36"/>
      <c r="AA280" s="36"/>
      <c r="AB280" s="36"/>
      <c r="AC280" s="36"/>
      <c r="AD280" s="36"/>
      <c r="AE280" s="36"/>
      <c r="AF280" s="36"/>
      <c r="AG280" s="36"/>
      <c r="AH280" s="36"/>
      <c r="AI280" s="36"/>
      <c r="AJ280" s="36"/>
      <c r="AK280" s="36"/>
      <c r="AL280" s="36"/>
      <c r="AM280" s="36"/>
      <c r="AN280" s="36"/>
      <c r="AO280" s="36"/>
      <c r="AP280" s="36"/>
      <c r="AQ280" s="36"/>
      <c r="AR280" s="36"/>
      <c r="AS280" s="36"/>
      <c r="AT280" s="36"/>
      <c r="AU280" s="36"/>
      <c r="AV280" s="36"/>
      <c r="AW280" s="36"/>
      <c r="AX280" s="36"/>
      <c r="AY280" s="36"/>
      <c r="AZ280" s="36"/>
      <c r="BA280" s="36"/>
      <c r="BB280" s="36"/>
      <c r="BC280" s="36"/>
      <c r="BD280" s="36"/>
      <c r="BE280" s="36"/>
      <c r="BF280" s="36"/>
      <c r="BG280" s="36"/>
      <c r="BH280" s="36"/>
      <c r="BI280" s="36"/>
      <c r="BJ280" s="36"/>
      <c r="BK280" s="36"/>
      <c r="BL280" s="36"/>
      <c r="BM280" s="36"/>
      <c r="BN280" s="36"/>
      <c r="BO280" s="36"/>
      <c r="BP280" s="36"/>
      <c r="BQ280" s="36"/>
      <c r="BR280" s="36"/>
      <c r="BS280" s="36"/>
      <c r="BT280" s="36"/>
      <c r="BU280" s="36"/>
      <c r="BV280" s="36"/>
      <c r="BW280" s="36"/>
      <c r="BX280" s="36"/>
      <c r="BY280" s="36"/>
      <c r="BZ280" s="36"/>
      <c r="CA280" s="36"/>
      <c r="CB280" s="36"/>
      <c r="CC280" s="36"/>
      <c r="CD280" s="36"/>
      <c r="CE280" s="36"/>
      <c r="CF280" s="36"/>
      <c r="CG280" s="36"/>
      <c r="CH280" s="36"/>
      <c r="CI280" s="36"/>
      <c r="CJ280" s="36"/>
      <c r="CK280" s="36"/>
      <c r="CL280" s="36"/>
      <c r="CM280" s="36"/>
      <c r="CN280" s="36"/>
      <c r="CO280" s="36"/>
      <c r="CP280" s="36"/>
      <c r="CQ280" s="36"/>
      <c r="CR280" s="36"/>
      <c r="CS280" s="36"/>
      <c r="CT280" s="36"/>
      <c r="CU280" s="36"/>
      <c r="CV280" s="36"/>
      <c r="CW280" s="36"/>
      <c r="CX280" s="36"/>
      <c r="CY280" s="36"/>
      <c r="CZ280" s="36"/>
      <c r="DA280" s="36"/>
      <c r="DB280" s="36"/>
      <c r="DC280" s="36"/>
      <c r="DD280" s="36"/>
      <c r="DE280" s="36"/>
      <c r="DF280" s="36"/>
      <c r="DG280" s="36"/>
    </row>
    <row r="281" spans="1:111" s="42" customFormat="1" ht="11.25" customHeight="1" x14ac:dyDescent="0.2">
      <c r="A281" s="42" t="s">
        <v>416</v>
      </c>
      <c r="B281" s="36"/>
      <c r="C281" s="36"/>
      <c r="D281" s="36"/>
      <c r="E281" s="36"/>
      <c r="F281" s="36"/>
      <c r="G281" s="36"/>
      <c r="H281" s="36"/>
      <c r="I281" s="36"/>
      <c r="J281" s="36"/>
      <c r="K281" s="36"/>
      <c r="L281" s="36"/>
      <c r="M281" s="36"/>
      <c r="N281" s="36"/>
      <c r="O281" s="36"/>
      <c r="P281" s="36"/>
      <c r="Q281" s="36"/>
      <c r="R281" s="36"/>
      <c r="S281" s="36"/>
      <c r="T281" s="36"/>
      <c r="U281" s="36"/>
      <c r="V281" s="36"/>
      <c r="W281" s="36"/>
      <c r="X281" s="36"/>
      <c r="Y281" s="36"/>
      <c r="Z281" s="36"/>
      <c r="AA281" s="36"/>
      <c r="AB281" s="36"/>
      <c r="AC281" s="36"/>
      <c r="AD281" s="36"/>
      <c r="AE281" s="36"/>
      <c r="AF281" s="36"/>
      <c r="AG281" s="36"/>
      <c r="AH281" s="36"/>
      <c r="AI281" s="36"/>
      <c r="AJ281" s="36"/>
      <c r="AK281" s="36"/>
      <c r="AL281" s="36"/>
      <c r="AM281" s="36"/>
      <c r="AN281" s="36"/>
      <c r="AO281" s="36"/>
      <c r="AP281" s="36"/>
      <c r="AQ281" s="36"/>
      <c r="AR281" s="36"/>
      <c r="AS281" s="36"/>
      <c r="AT281" s="36"/>
      <c r="AU281" s="36"/>
      <c r="AV281" s="36"/>
      <c r="AW281" s="36"/>
      <c r="AX281" s="36"/>
      <c r="AY281" s="36"/>
      <c r="AZ281" s="36"/>
      <c r="BA281" s="36"/>
      <c r="BB281" s="36"/>
      <c r="BC281" s="36"/>
      <c r="BD281" s="36"/>
      <c r="BE281" s="36"/>
      <c r="BF281" s="36"/>
      <c r="BG281" s="36"/>
      <c r="BH281" s="36"/>
      <c r="BI281" s="36"/>
      <c r="BJ281" s="36"/>
      <c r="BK281" s="36"/>
      <c r="BL281" s="36"/>
      <c r="BM281" s="36"/>
      <c r="BN281" s="36"/>
      <c r="BO281" s="36"/>
      <c r="BP281" s="36"/>
      <c r="BQ281" s="36"/>
      <c r="BR281" s="36"/>
      <c r="BS281" s="36"/>
      <c r="BT281" s="36"/>
      <c r="BU281" s="36"/>
      <c r="BV281" s="36"/>
      <c r="BW281" s="36"/>
      <c r="BX281" s="36"/>
      <c r="BY281" s="36"/>
      <c r="BZ281" s="36"/>
      <c r="CA281" s="36"/>
      <c r="CB281" s="36"/>
      <c r="CC281" s="36"/>
      <c r="CD281" s="36"/>
      <c r="CE281" s="36"/>
      <c r="CF281" s="36"/>
      <c r="CG281" s="36"/>
      <c r="CH281" s="36"/>
      <c r="CI281" s="36"/>
      <c r="CJ281" s="36"/>
      <c r="CK281" s="36"/>
      <c r="CL281" s="36"/>
      <c r="CM281" s="36"/>
      <c r="CN281" s="36"/>
      <c r="CO281" s="36"/>
      <c r="CP281" s="36"/>
      <c r="CQ281" s="36"/>
      <c r="CR281" s="36"/>
      <c r="CS281" s="36"/>
      <c r="CT281" s="36"/>
      <c r="CU281" s="36"/>
      <c r="CV281" s="36"/>
      <c r="CW281" s="36"/>
      <c r="CX281" s="36"/>
      <c r="CY281" s="36"/>
      <c r="CZ281" s="36"/>
      <c r="DA281" s="36"/>
      <c r="DB281" s="36"/>
      <c r="DC281" s="36"/>
      <c r="DD281" s="36"/>
      <c r="DE281" s="36"/>
      <c r="DF281" s="36"/>
      <c r="DG281" s="36"/>
    </row>
    <row r="282" spans="1:111" s="42" customFormat="1" ht="11.25" customHeight="1" x14ac:dyDescent="0.2">
      <c r="A282" s="593" t="s">
        <v>417</v>
      </c>
      <c r="B282" s="595"/>
      <c r="C282" s="595"/>
      <c r="D282" s="595"/>
      <c r="E282" s="595"/>
      <c r="F282" s="595"/>
      <c r="G282" s="595"/>
      <c r="H282" s="595"/>
      <c r="I282" s="595"/>
      <c r="J282" s="595"/>
      <c r="K282" s="595"/>
      <c r="L282" s="595"/>
      <c r="M282" s="595"/>
      <c r="N282" s="595"/>
      <c r="O282" s="595"/>
      <c r="P282" s="595"/>
      <c r="Q282" s="595"/>
      <c r="R282" s="595"/>
      <c r="S282" s="595"/>
      <c r="T282" s="595"/>
      <c r="U282" s="595"/>
      <c r="V282" s="595"/>
      <c r="W282" s="595"/>
      <c r="X282" s="595"/>
      <c r="Y282" s="595"/>
      <c r="Z282" s="595"/>
      <c r="AA282" s="595"/>
      <c r="AB282" s="595"/>
      <c r="AC282" s="595"/>
      <c r="AD282" s="595"/>
      <c r="AE282" s="595"/>
      <c r="AF282" s="595"/>
      <c r="AG282" s="595"/>
      <c r="AH282" s="595"/>
      <c r="AI282" s="595"/>
      <c r="AJ282" s="595"/>
      <c r="AK282" s="595"/>
      <c r="AL282" s="595"/>
      <c r="AM282" s="595"/>
      <c r="AN282" s="595"/>
      <c r="AO282" s="595"/>
      <c r="AP282" s="595"/>
      <c r="AQ282" s="595"/>
      <c r="AR282" s="595"/>
      <c r="AS282" s="595"/>
      <c r="AT282" s="595"/>
      <c r="AU282" s="595"/>
      <c r="AV282" s="595"/>
      <c r="AW282" s="595"/>
      <c r="AX282" s="595"/>
      <c r="AY282" s="595"/>
      <c r="AZ282" s="595"/>
      <c r="BA282" s="595"/>
      <c r="BB282" s="595"/>
      <c r="BC282" s="595"/>
      <c r="BD282" s="595"/>
      <c r="BE282" s="595"/>
      <c r="BF282" s="595"/>
      <c r="BG282" s="595"/>
      <c r="BH282" s="595"/>
      <c r="BI282" s="595"/>
      <c r="BJ282" s="595"/>
      <c r="BK282" s="595"/>
      <c r="BL282" s="595"/>
      <c r="BM282" s="595"/>
      <c r="BN282" s="595"/>
      <c r="BO282" s="595"/>
      <c r="BP282" s="595"/>
      <c r="BQ282" s="595"/>
      <c r="BR282" s="595"/>
      <c r="BS282" s="595"/>
      <c r="BT282" s="595"/>
      <c r="BU282" s="595"/>
      <c r="BV282" s="595"/>
      <c r="BW282" s="595"/>
      <c r="BX282" s="595"/>
      <c r="BY282" s="595"/>
      <c r="BZ282" s="595"/>
      <c r="CA282" s="595"/>
      <c r="CB282" s="595"/>
      <c r="CC282" s="595"/>
      <c r="CD282" s="595"/>
      <c r="CE282" s="595"/>
      <c r="CF282" s="595"/>
      <c r="CG282" s="595"/>
      <c r="CH282" s="595"/>
      <c r="CI282" s="595"/>
      <c r="CJ282" s="595"/>
      <c r="CK282" s="595"/>
      <c r="CL282" s="595"/>
      <c r="CM282" s="595"/>
      <c r="CN282" s="595"/>
      <c r="CO282" s="595"/>
      <c r="CP282" s="595"/>
      <c r="CQ282" s="595"/>
      <c r="CR282" s="595"/>
      <c r="CS282" s="595"/>
      <c r="CT282" s="595"/>
      <c r="CU282" s="595"/>
      <c r="CV282" s="595"/>
      <c r="CW282" s="595"/>
      <c r="CX282" s="595"/>
      <c r="CY282" s="595"/>
      <c r="CZ282" s="595"/>
      <c r="DA282" s="595"/>
      <c r="DB282" s="595"/>
      <c r="DC282" s="595"/>
      <c r="DD282" s="595"/>
      <c r="DE282" s="595"/>
      <c r="DF282" s="595"/>
      <c r="DG282" s="595"/>
    </row>
    <row r="283" spans="1:111" s="42" customFormat="1" ht="11.25" customHeight="1" x14ac:dyDescent="0.2">
      <c r="A283" s="595"/>
      <c r="B283" s="595"/>
      <c r="C283" s="595"/>
      <c r="D283" s="595"/>
      <c r="E283" s="595"/>
      <c r="F283" s="595"/>
      <c r="G283" s="595"/>
      <c r="H283" s="595"/>
      <c r="I283" s="595"/>
      <c r="J283" s="595"/>
      <c r="K283" s="595"/>
      <c r="L283" s="595"/>
      <c r="M283" s="595"/>
      <c r="N283" s="595"/>
      <c r="O283" s="595"/>
      <c r="P283" s="595"/>
      <c r="Q283" s="595"/>
      <c r="R283" s="595"/>
      <c r="S283" s="595"/>
      <c r="T283" s="595"/>
      <c r="U283" s="595"/>
      <c r="V283" s="595"/>
      <c r="W283" s="595"/>
      <c r="X283" s="595"/>
      <c r="Y283" s="595"/>
      <c r="Z283" s="595"/>
      <c r="AA283" s="595"/>
      <c r="AB283" s="595"/>
      <c r="AC283" s="595"/>
      <c r="AD283" s="595"/>
      <c r="AE283" s="595"/>
      <c r="AF283" s="595"/>
      <c r="AG283" s="595"/>
      <c r="AH283" s="595"/>
      <c r="AI283" s="595"/>
      <c r="AJ283" s="595"/>
      <c r="AK283" s="595"/>
      <c r="AL283" s="595"/>
      <c r="AM283" s="595"/>
      <c r="AN283" s="595"/>
      <c r="AO283" s="595"/>
      <c r="AP283" s="595"/>
      <c r="AQ283" s="595"/>
      <c r="AR283" s="595"/>
      <c r="AS283" s="595"/>
      <c r="AT283" s="595"/>
      <c r="AU283" s="595"/>
      <c r="AV283" s="595"/>
      <c r="AW283" s="595"/>
      <c r="AX283" s="595"/>
      <c r="AY283" s="595"/>
      <c r="AZ283" s="595"/>
      <c r="BA283" s="595"/>
      <c r="BB283" s="595"/>
      <c r="BC283" s="595"/>
      <c r="BD283" s="595"/>
      <c r="BE283" s="595"/>
      <c r="BF283" s="595"/>
      <c r="BG283" s="595"/>
      <c r="BH283" s="595"/>
      <c r="BI283" s="595"/>
      <c r="BJ283" s="595"/>
      <c r="BK283" s="595"/>
      <c r="BL283" s="595"/>
      <c r="BM283" s="595"/>
      <c r="BN283" s="595"/>
      <c r="BO283" s="595"/>
      <c r="BP283" s="595"/>
      <c r="BQ283" s="595"/>
      <c r="BR283" s="595"/>
      <c r="BS283" s="595"/>
      <c r="BT283" s="595"/>
      <c r="BU283" s="595"/>
      <c r="BV283" s="595"/>
      <c r="BW283" s="595"/>
      <c r="BX283" s="595"/>
      <c r="BY283" s="595"/>
      <c r="BZ283" s="595"/>
      <c r="CA283" s="595"/>
      <c r="CB283" s="595"/>
      <c r="CC283" s="595"/>
      <c r="CD283" s="595"/>
      <c r="CE283" s="595"/>
      <c r="CF283" s="595"/>
      <c r="CG283" s="595"/>
      <c r="CH283" s="595"/>
      <c r="CI283" s="595"/>
      <c r="CJ283" s="595"/>
      <c r="CK283" s="595"/>
      <c r="CL283" s="595"/>
      <c r="CM283" s="595"/>
      <c r="CN283" s="595"/>
      <c r="CO283" s="595"/>
      <c r="CP283" s="595"/>
      <c r="CQ283" s="595"/>
      <c r="CR283" s="595"/>
      <c r="CS283" s="595"/>
      <c r="CT283" s="595"/>
      <c r="CU283" s="595"/>
      <c r="CV283" s="595"/>
      <c r="CW283" s="595"/>
      <c r="CX283" s="595"/>
      <c r="CY283" s="595"/>
      <c r="CZ283" s="595"/>
      <c r="DA283" s="595"/>
      <c r="DB283" s="595"/>
      <c r="DC283" s="595"/>
      <c r="DD283" s="595"/>
      <c r="DE283" s="595"/>
      <c r="DF283" s="595"/>
      <c r="DG283" s="595"/>
    </row>
    <row r="284" spans="1:111" s="42" customFormat="1" ht="11.25" customHeight="1" x14ac:dyDescent="0.2">
      <c r="A284" s="593" t="s">
        <v>418</v>
      </c>
      <c r="B284" s="595"/>
      <c r="C284" s="595"/>
      <c r="D284" s="595"/>
      <c r="E284" s="595"/>
      <c r="F284" s="595"/>
      <c r="G284" s="595"/>
      <c r="H284" s="595"/>
      <c r="I284" s="595"/>
      <c r="J284" s="595"/>
      <c r="K284" s="595"/>
      <c r="L284" s="595"/>
      <c r="M284" s="595"/>
      <c r="N284" s="595"/>
      <c r="O284" s="595"/>
      <c r="P284" s="595"/>
      <c r="Q284" s="595"/>
      <c r="R284" s="595"/>
      <c r="S284" s="595"/>
      <c r="T284" s="595"/>
      <c r="U284" s="595"/>
      <c r="V284" s="595"/>
      <c r="W284" s="595"/>
      <c r="X284" s="595"/>
      <c r="Y284" s="595"/>
      <c r="Z284" s="595"/>
      <c r="AA284" s="595"/>
      <c r="AB284" s="595"/>
      <c r="AC284" s="595"/>
      <c r="AD284" s="595"/>
      <c r="AE284" s="595"/>
      <c r="AF284" s="595"/>
      <c r="AG284" s="595"/>
      <c r="AH284" s="595"/>
      <c r="AI284" s="595"/>
      <c r="AJ284" s="595"/>
      <c r="AK284" s="595"/>
      <c r="AL284" s="595"/>
      <c r="AM284" s="595"/>
      <c r="AN284" s="595"/>
      <c r="AO284" s="595"/>
      <c r="AP284" s="595"/>
      <c r="AQ284" s="595"/>
      <c r="AR284" s="595"/>
      <c r="AS284" s="595"/>
      <c r="AT284" s="595"/>
      <c r="AU284" s="595"/>
      <c r="AV284" s="595"/>
      <c r="AW284" s="595"/>
      <c r="AX284" s="595"/>
      <c r="AY284" s="595"/>
      <c r="AZ284" s="595"/>
      <c r="BA284" s="595"/>
      <c r="BB284" s="595"/>
      <c r="BC284" s="595"/>
      <c r="BD284" s="595"/>
      <c r="BE284" s="595"/>
      <c r="BF284" s="595"/>
      <c r="BG284" s="595"/>
      <c r="BH284" s="595"/>
      <c r="BI284" s="595"/>
      <c r="BJ284" s="595"/>
      <c r="BK284" s="595"/>
      <c r="BL284" s="595"/>
      <c r="BM284" s="595"/>
      <c r="BN284" s="595"/>
      <c r="BO284" s="595"/>
      <c r="BP284" s="595"/>
      <c r="BQ284" s="595"/>
      <c r="BR284" s="595"/>
      <c r="BS284" s="595"/>
      <c r="BT284" s="595"/>
      <c r="BU284" s="595"/>
      <c r="BV284" s="595"/>
      <c r="BW284" s="595"/>
      <c r="BX284" s="595"/>
      <c r="BY284" s="595"/>
      <c r="BZ284" s="595"/>
      <c r="CA284" s="595"/>
      <c r="CB284" s="595"/>
      <c r="CC284" s="595"/>
      <c r="CD284" s="595"/>
      <c r="CE284" s="595"/>
      <c r="CF284" s="595"/>
      <c r="CG284" s="595"/>
      <c r="CH284" s="595"/>
      <c r="CI284" s="595"/>
      <c r="CJ284" s="595"/>
      <c r="CK284" s="595"/>
      <c r="CL284" s="595"/>
      <c r="CM284" s="595"/>
      <c r="CN284" s="595"/>
      <c r="CO284" s="595"/>
      <c r="CP284" s="595"/>
      <c r="CQ284" s="595"/>
      <c r="CR284" s="595"/>
      <c r="CS284" s="595"/>
      <c r="CT284" s="595"/>
      <c r="CU284" s="595"/>
      <c r="CV284" s="595"/>
      <c r="CW284" s="595"/>
      <c r="CX284" s="595"/>
      <c r="CY284" s="595"/>
      <c r="CZ284" s="595"/>
      <c r="DA284" s="595"/>
      <c r="DB284" s="595"/>
      <c r="DC284" s="595"/>
      <c r="DD284" s="595"/>
      <c r="DE284" s="595"/>
      <c r="DF284" s="595"/>
      <c r="DG284" s="595"/>
    </row>
    <row r="285" spans="1:111" s="42" customFormat="1" ht="11.25" customHeight="1" x14ac:dyDescent="0.2">
      <c r="A285" s="595"/>
      <c r="B285" s="595"/>
      <c r="C285" s="595"/>
      <c r="D285" s="595"/>
      <c r="E285" s="595"/>
      <c r="F285" s="595"/>
      <c r="G285" s="595"/>
      <c r="H285" s="595"/>
      <c r="I285" s="595"/>
      <c r="J285" s="595"/>
      <c r="K285" s="595"/>
      <c r="L285" s="595"/>
      <c r="M285" s="595"/>
      <c r="N285" s="595"/>
      <c r="O285" s="595"/>
      <c r="P285" s="595"/>
      <c r="Q285" s="595"/>
      <c r="R285" s="595"/>
      <c r="S285" s="595"/>
      <c r="T285" s="595"/>
      <c r="U285" s="595"/>
      <c r="V285" s="595"/>
      <c r="W285" s="595"/>
      <c r="X285" s="595"/>
      <c r="Y285" s="595"/>
      <c r="Z285" s="595"/>
      <c r="AA285" s="595"/>
      <c r="AB285" s="595"/>
      <c r="AC285" s="595"/>
      <c r="AD285" s="595"/>
      <c r="AE285" s="595"/>
      <c r="AF285" s="595"/>
      <c r="AG285" s="595"/>
      <c r="AH285" s="595"/>
      <c r="AI285" s="595"/>
      <c r="AJ285" s="595"/>
      <c r="AK285" s="595"/>
      <c r="AL285" s="595"/>
      <c r="AM285" s="595"/>
      <c r="AN285" s="595"/>
      <c r="AO285" s="595"/>
      <c r="AP285" s="595"/>
      <c r="AQ285" s="595"/>
      <c r="AR285" s="595"/>
      <c r="AS285" s="595"/>
      <c r="AT285" s="595"/>
      <c r="AU285" s="595"/>
      <c r="AV285" s="595"/>
      <c r="AW285" s="595"/>
      <c r="AX285" s="595"/>
      <c r="AY285" s="595"/>
      <c r="AZ285" s="595"/>
      <c r="BA285" s="595"/>
      <c r="BB285" s="595"/>
      <c r="BC285" s="595"/>
      <c r="BD285" s="595"/>
      <c r="BE285" s="595"/>
      <c r="BF285" s="595"/>
      <c r="BG285" s="595"/>
      <c r="BH285" s="595"/>
      <c r="BI285" s="595"/>
      <c r="BJ285" s="595"/>
      <c r="BK285" s="595"/>
      <c r="BL285" s="595"/>
      <c r="BM285" s="595"/>
      <c r="BN285" s="595"/>
      <c r="BO285" s="595"/>
      <c r="BP285" s="595"/>
      <c r="BQ285" s="595"/>
      <c r="BR285" s="595"/>
      <c r="BS285" s="595"/>
      <c r="BT285" s="595"/>
      <c r="BU285" s="595"/>
      <c r="BV285" s="595"/>
      <c r="BW285" s="595"/>
      <c r="BX285" s="595"/>
      <c r="BY285" s="595"/>
      <c r="BZ285" s="595"/>
      <c r="CA285" s="595"/>
      <c r="CB285" s="595"/>
      <c r="CC285" s="595"/>
      <c r="CD285" s="595"/>
      <c r="CE285" s="595"/>
      <c r="CF285" s="595"/>
      <c r="CG285" s="595"/>
      <c r="CH285" s="595"/>
      <c r="CI285" s="595"/>
      <c r="CJ285" s="595"/>
      <c r="CK285" s="595"/>
      <c r="CL285" s="595"/>
      <c r="CM285" s="595"/>
      <c r="CN285" s="595"/>
      <c r="CO285" s="595"/>
      <c r="CP285" s="595"/>
      <c r="CQ285" s="595"/>
      <c r="CR285" s="595"/>
      <c r="CS285" s="595"/>
      <c r="CT285" s="595"/>
      <c r="CU285" s="595"/>
      <c r="CV285" s="595"/>
      <c r="CW285" s="595"/>
      <c r="CX285" s="595"/>
      <c r="CY285" s="595"/>
      <c r="CZ285" s="595"/>
      <c r="DA285" s="595"/>
      <c r="DB285" s="595"/>
      <c r="DC285" s="595"/>
      <c r="DD285" s="595"/>
      <c r="DE285" s="595"/>
      <c r="DF285" s="595"/>
      <c r="DG285" s="595"/>
    </row>
    <row r="286" spans="1:111" s="42" customFormat="1" ht="11.25" customHeight="1" x14ac:dyDescent="0.2">
      <c r="A286" s="595"/>
      <c r="B286" s="595"/>
      <c r="C286" s="595"/>
      <c r="D286" s="595"/>
      <c r="E286" s="595"/>
      <c r="F286" s="595"/>
      <c r="G286" s="595"/>
      <c r="H286" s="595"/>
      <c r="I286" s="595"/>
      <c r="J286" s="595"/>
      <c r="K286" s="595"/>
      <c r="L286" s="595"/>
      <c r="M286" s="595"/>
      <c r="N286" s="595"/>
      <c r="O286" s="595"/>
      <c r="P286" s="595"/>
      <c r="Q286" s="595"/>
      <c r="R286" s="595"/>
      <c r="S286" s="595"/>
      <c r="T286" s="595"/>
      <c r="U286" s="595"/>
      <c r="V286" s="595"/>
      <c r="W286" s="595"/>
      <c r="X286" s="595"/>
      <c r="Y286" s="595"/>
      <c r="Z286" s="595"/>
      <c r="AA286" s="595"/>
      <c r="AB286" s="595"/>
      <c r="AC286" s="595"/>
      <c r="AD286" s="595"/>
      <c r="AE286" s="595"/>
      <c r="AF286" s="595"/>
      <c r="AG286" s="595"/>
      <c r="AH286" s="595"/>
      <c r="AI286" s="595"/>
      <c r="AJ286" s="595"/>
      <c r="AK286" s="595"/>
      <c r="AL286" s="595"/>
      <c r="AM286" s="595"/>
      <c r="AN286" s="595"/>
      <c r="AO286" s="595"/>
      <c r="AP286" s="595"/>
      <c r="AQ286" s="595"/>
      <c r="AR286" s="595"/>
      <c r="AS286" s="595"/>
      <c r="AT286" s="595"/>
      <c r="AU286" s="595"/>
      <c r="AV286" s="595"/>
      <c r="AW286" s="595"/>
      <c r="AX286" s="595"/>
      <c r="AY286" s="595"/>
      <c r="AZ286" s="595"/>
      <c r="BA286" s="595"/>
      <c r="BB286" s="595"/>
      <c r="BC286" s="595"/>
      <c r="BD286" s="595"/>
      <c r="BE286" s="595"/>
      <c r="BF286" s="595"/>
      <c r="BG286" s="595"/>
      <c r="BH286" s="595"/>
      <c r="BI286" s="595"/>
      <c r="BJ286" s="595"/>
      <c r="BK286" s="595"/>
      <c r="BL286" s="595"/>
      <c r="BM286" s="595"/>
      <c r="BN286" s="595"/>
      <c r="BO286" s="595"/>
      <c r="BP286" s="595"/>
      <c r="BQ286" s="595"/>
      <c r="BR286" s="595"/>
      <c r="BS286" s="595"/>
      <c r="BT286" s="595"/>
      <c r="BU286" s="595"/>
      <c r="BV286" s="595"/>
      <c r="BW286" s="595"/>
      <c r="BX286" s="595"/>
      <c r="BY286" s="595"/>
      <c r="BZ286" s="595"/>
      <c r="CA286" s="595"/>
      <c r="CB286" s="595"/>
      <c r="CC286" s="595"/>
      <c r="CD286" s="595"/>
      <c r="CE286" s="595"/>
      <c r="CF286" s="595"/>
      <c r="CG286" s="595"/>
      <c r="CH286" s="595"/>
      <c r="CI286" s="595"/>
      <c r="CJ286" s="595"/>
      <c r="CK286" s="595"/>
      <c r="CL286" s="595"/>
      <c r="CM286" s="595"/>
      <c r="CN286" s="595"/>
      <c r="CO286" s="595"/>
      <c r="CP286" s="595"/>
      <c r="CQ286" s="595"/>
      <c r="CR286" s="595"/>
      <c r="CS286" s="595"/>
      <c r="CT286" s="595"/>
      <c r="CU286" s="595"/>
      <c r="CV286" s="595"/>
      <c r="CW286" s="595"/>
      <c r="CX286" s="595"/>
      <c r="CY286" s="595"/>
      <c r="CZ286" s="595"/>
      <c r="DA286" s="595"/>
      <c r="DB286" s="595"/>
      <c r="DC286" s="595"/>
      <c r="DD286" s="595"/>
      <c r="DE286" s="595"/>
      <c r="DF286" s="595"/>
      <c r="DG286" s="595"/>
    </row>
    <row r="287" spans="1:111" s="42" customFormat="1" ht="11.25" x14ac:dyDescent="0.2">
      <c r="A287" s="593" t="s">
        <v>419</v>
      </c>
      <c r="B287" s="595"/>
      <c r="C287" s="595"/>
      <c r="D287" s="595"/>
      <c r="E287" s="595"/>
      <c r="F287" s="595"/>
      <c r="G287" s="595"/>
      <c r="H287" s="595"/>
      <c r="I287" s="595"/>
      <c r="J287" s="595"/>
      <c r="K287" s="595"/>
      <c r="L287" s="595"/>
      <c r="M287" s="595"/>
      <c r="N287" s="595"/>
      <c r="O287" s="595"/>
      <c r="P287" s="595"/>
      <c r="Q287" s="595"/>
      <c r="R287" s="595"/>
      <c r="S287" s="595"/>
      <c r="T287" s="595"/>
      <c r="U287" s="595"/>
      <c r="V287" s="595"/>
      <c r="W287" s="595"/>
      <c r="X287" s="595"/>
      <c r="Y287" s="595"/>
      <c r="Z287" s="595"/>
      <c r="AA287" s="595"/>
      <c r="AB287" s="595"/>
      <c r="AC287" s="595"/>
      <c r="AD287" s="595"/>
      <c r="AE287" s="595"/>
      <c r="AF287" s="595"/>
      <c r="AG287" s="595"/>
      <c r="AH287" s="595"/>
      <c r="AI287" s="595"/>
      <c r="AJ287" s="595"/>
      <c r="AK287" s="595"/>
      <c r="AL287" s="595"/>
      <c r="AM287" s="595"/>
      <c r="AN287" s="595"/>
      <c r="AO287" s="595"/>
      <c r="AP287" s="595"/>
      <c r="AQ287" s="595"/>
      <c r="AR287" s="595"/>
      <c r="AS287" s="595"/>
      <c r="AT287" s="595"/>
      <c r="AU287" s="595"/>
      <c r="AV287" s="595"/>
      <c r="AW287" s="595"/>
      <c r="AX287" s="595"/>
      <c r="AY287" s="595"/>
      <c r="AZ287" s="595"/>
      <c r="BA287" s="595"/>
      <c r="BB287" s="595"/>
      <c r="BC287" s="595"/>
      <c r="BD287" s="595"/>
      <c r="BE287" s="595"/>
      <c r="BF287" s="595"/>
      <c r="BG287" s="595"/>
      <c r="BH287" s="595"/>
      <c r="BI287" s="595"/>
      <c r="BJ287" s="595"/>
      <c r="BK287" s="595"/>
      <c r="BL287" s="595"/>
      <c r="BM287" s="595"/>
      <c r="BN287" s="595"/>
      <c r="BO287" s="595"/>
      <c r="BP287" s="595"/>
      <c r="BQ287" s="595"/>
      <c r="BR287" s="595"/>
      <c r="BS287" s="595"/>
      <c r="BT287" s="595"/>
      <c r="BU287" s="595"/>
      <c r="BV287" s="595"/>
      <c r="BW287" s="595"/>
      <c r="BX287" s="595"/>
      <c r="BY287" s="595"/>
      <c r="BZ287" s="595"/>
      <c r="CA287" s="595"/>
      <c r="CB287" s="595"/>
      <c r="CC287" s="595"/>
      <c r="CD287" s="595"/>
      <c r="CE287" s="595"/>
      <c r="CF287" s="595"/>
      <c r="CG287" s="595"/>
      <c r="CH287" s="595"/>
      <c r="CI287" s="595"/>
      <c r="CJ287" s="595"/>
      <c r="CK287" s="595"/>
      <c r="CL287" s="595"/>
      <c r="CM287" s="595"/>
      <c r="CN287" s="595"/>
      <c r="CO287" s="595"/>
      <c r="CP287" s="595"/>
      <c r="CQ287" s="595"/>
      <c r="CR287" s="595"/>
      <c r="CS287" s="595"/>
      <c r="CT287" s="595"/>
      <c r="CU287" s="595"/>
      <c r="CV287" s="595"/>
      <c r="CW287" s="595"/>
      <c r="CX287" s="595"/>
      <c r="CY287" s="595"/>
      <c r="CZ287" s="595"/>
      <c r="DA287" s="595"/>
      <c r="DB287" s="595"/>
      <c r="DC287" s="595"/>
      <c r="DD287" s="595"/>
      <c r="DE287" s="595"/>
      <c r="DF287" s="595"/>
      <c r="DG287" s="595"/>
    </row>
    <row r="288" spans="1:111" s="42" customFormat="1" ht="11.25" x14ac:dyDescent="0.2">
      <c r="A288" s="595"/>
      <c r="B288" s="595"/>
      <c r="C288" s="595"/>
      <c r="D288" s="595"/>
      <c r="E288" s="595"/>
      <c r="F288" s="595"/>
      <c r="G288" s="595"/>
      <c r="H288" s="595"/>
      <c r="I288" s="595"/>
      <c r="J288" s="595"/>
      <c r="K288" s="595"/>
      <c r="L288" s="595"/>
      <c r="M288" s="595"/>
      <c r="N288" s="595"/>
      <c r="O288" s="595"/>
      <c r="P288" s="595"/>
      <c r="Q288" s="595"/>
      <c r="R288" s="595"/>
      <c r="S288" s="595"/>
      <c r="T288" s="595"/>
      <c r="U288" s="595"/>
      <c r="V288" s="595"/>
      <c r="W288" s="595"/>
      <c r="X288" s="595"/>
      <c r="Y288" s="595"/>
      <c r="Z288" s="595"/>
      <c r="AA288" s="595"/>
      <c r="AB288" s="595"/>
      <c r="AC288" s="595"/>
      <c r="AD288" s="595"/>
      <c r="AE288" s="595"/>
      <c r="AF288" s="595"/>
      <c r="AG288" s="595"/>
      <c r="AH288" s="595"/>
      <c r="AI288" s="595"/>
      <c r="AJ288" s="595"/>
      <c r="AK288" s="595"/>
      <c r="AL288" s="595"/>
      <c r="AM288" s="595"/>
      <c r="AN288" s="595"/>
      <c r="AO288" s="595"/>
      <c r="AP288" s="595"/>
      <c r="AQ288" s="595"/>
      <c r="AR288" s="595"/>
      <c r="AS288" s="595"/>
      <c r="AT288" s="595"/>
      <c r="AU288" s="595"/>
      <c r="AV288" s="595"/>
      <c r="AW288" s="595"/>
      <c r="AX288" s="595"/>
      <c r="AY288" s="595"/>
      <c r="AZ288" s="595"/>
      <c r="BA288" s="595"/>
      <c r="BB288" s="595"/>
      <c r="BC288" s="595"/>
      <c r="BD288" s="595"/>
      <c r="BE288" s="595"/>
      <c r="BF288" s="595"/>
      <c r="BG288" s="595"/>
      <c r="BH288" s="595"/>
      <c r="BI288" s="595"/>
      <c r="BJ288" s="595"/>
      <c r="BK288" s="595"/>
      <c r="BL288" s="595"/>
      <c r="BM288" s="595"/>
      <c r="BN288" s="595"/>
      <c r="BO288" s="595"/>
      <c r="BP288" s="595"/>
      <c r="BQ288" s="595"/>
      <c r="BR288" s="595"/>
      <c r="BS288" s="595"/>
      <c r="BT288" s="595"/>
      <c r="BU288" s="595"/>
      <c r="BV288" s="595"/>
      <c r="BW288" s="595"/>
      <c r="BX288" s="595"/>
      <c r="BY288" s="595"/>
      <c r="BZ288" s="595"/>
      <c r="CA288" s="595"/>
      <c r="CB288" s="595"/>
      <c r="CC288" s="595"/>
      <c r="CD288" s="595"/>
      <c r="CE288" s="595"/>
      <c r="CF288" s="595"/>
      <c r="CG288" s="595"/>
      <c r="CH288" s="595"/>
      <c r="CI288" s="595"/>
      <c r="CJ288" s="595"/>
      <c r="CK288" s="595"/>
      <c r="CL288" s="595"/>
      <c r="CM288" s="595"/>
      <c r="CN288" s="595"/>
      <c r="CO288" s="595"/>
      <c r="CP288" s="595"/>
      <c r="CQ288" s="595"/>
      <c r="CR288" s="595"/>
      <c r="CS288" s="595"/>
      <c r="CT288" s="595"/>
      <c r="CU288" s="595"/>
      <c r="CV288" s="595"/>
      <c r="CW288" s="595"/>
      <c r="CX288" s="595"/>
      <c r="CY288" s="595"/>
      <c r="CZ288" s="595"/>
      <c r="DA288" s="595"/>
      <c r="DB288" s="595"/>
      <c r="DC288" s="595"/>
      <c r="DD288" s="595"/>
      <c r="DE288" s="595"/>
      <c r="DF288" s="595"/>
      <c r="DG288" s="595"/>
    </row>
    <row r="289" spans="1:111" s="11" customFormat="1" ht="12" customHeight="1" x14ac:dyDescent="0.2">
      <c r="A289" s="34" t="s">
        <v>420</v>
      </c>
      <c r="BJ289" s="34"/>
      <c r="BK289" s="34"/>
      <c r="BL289" s="34"/>
      <c r="BM289" s="34"/>
      <c r="BN289" s="34"/>
      <c r="BO289" s="34"/>
      <c r="BP289" s="34"/>
      <c r="BQ289" s="34"/>
      <c r="BR289" s="34"/>
      <c r="BS289" s="34"/>
      <c r="BT289" s="34"/>
      <c r="BU289" s="34"/>
    </row>
    <row r="290" spans="1:111" s="11" customFormat="1" ht="11.25" customHeight="1" x14ac:dyDescent="0.2">
      <c r="A290" s="593" t="s">
        <v>421</v>
      </c>
      <c r="B290" s="594"/>
      <c r="C290" s="594"/>
      <c r="D290" s="594"/>
      <c r="E290" s="594"/>
      <c r="F290" s="594"/>
      <c r="G290" s="594"/>
      <c r="H290" s="594"/>
      <c r="I290" s="594"/>
      <c r="J290" s="594"/>
      <c r="K290" s="594"/>
      <c r="L290" s="594"/>
      <c r="M290" s="594"/>
      <c r="N290" s="594"/>
      <c r="O290" s="594"/>
      <c r="P290" s="594"/>
      <c r="Q290" s="594"/>
      <c r="R290" s="594"/>
      <c r="S290" s="594"/>
      <c r="T290" s="594"/>
      <c r="U290" s="594"/>
      <c r="V290" s="594"/>
      <c r="W290" s="594"/>
      <c r="X290" s="594"/>
      <c r="Y290" s="594"/>
      <c r="Z290" s="594"/>
      <c r="AA290" s="594"/>
      <c r="AB290" s="594"/>
      <c r="AC290" s="594"/>
      <c r="AD290" s="594"/>
      <c r="AE290" s="594"/>
      <c r="AF290" s="594"/>
      <c r="AG290" s="594"/>
      <c r="AH290" s="594"/>
      <c r="AI290" s="594"/>
      <c r="AJ290" s="594"/>
      <c r="AK290" s="594"/>
      <c r="AL290" s="594"/>
      <c r="AM290" s="594"/>
      <c r="AN290" s="594"/>
      <c r="AO290" s="594"/>
      <c r="AP290" s="594"/>
      <c r="AQ290" s="594"/>
      <c r="AR290" s="594"/>
      <c r="AS290" s="594"/>
      <c r="AT290" s="594"/>
      <c r="AU290" s="594"/>
      <c r="AV290" s="594"/>
      <c r="AW290" s="594"/>
      <c r="AX290" s="594"/>
      <c r="AY290" s="594"/>
      <c r="AZ290" s="594"/>
      <c r="BA290" s="594"/>
      <c r="BB290" s="594"/>
      <c r="BC290" s="594"/>
      <c r="BD290" s="594"/>
      <c r="BE290" s="594"/>
      <c r="BF290" s="594"/>
      <c r="BG290" s="594"/>
      <c r="BH290" s="594"/>
      <c r="BI290" s="594"/>
      <c r="BJ290" s="594"/>
      <c r="BK290" s="594"/>
      <c r="BL290" s="594"/>
      <c r="BM290" s="594"/>
      <c r="BN290" s="594"/>
      <c r="BO290" s="594"/>
      <c r="BP290" s="594"/>
      <c r="BQ290" s="594"/>
      <c r="BR290" s="594"/>
      <c r="BS290" s="594"/>
      <c r="BT290" s="594"/>
      <c r="BU290" s="594"/>
      <c r="BV290" s="594"/>
      <c r="BW290" s="594"/>
      <c r="BX290" s="594"/>
      <c r="BY290" s="594"/>
      <c r="BZ290" s="594"/>
      <c r="CA290" s="594"/>
      <c r="CB290" s="594"/>
      <c r="CC290" s="594"/>
      <c r="CD290" s="594"/>
      <c r="CE290" s="594"/>
      <c r="CF290" s="594"/>
      <c r="CG290" s="594"/>
      <c r="CH290" s="594"/>
      <c r="CI290" s="594"/>
      <c r="CJ290" s="594"/>
      <c r="CK290" s="594"/>
      <c r="CL290" s="594"/>
      <c r="CM290" s="594"/>
      <c r="CN290" s="594"/>
      <c r="CO290" s="594"/>
      <c r="CP290" s="594"/>
      <c r="CQ290" s="594"/>
      <c r="CR290" s="594"/>
      <c r="CS290" s="594"/>
      <c r="CT290" s="594"/>
      <c r="CU290" s="594"/>
      <c r="CV290" s="594"/>
      <c r="CW290" s="594"/>
      <c r="CX290" s="594"/>
      <c r="CY290" s="594"/>
      <c r="CZ290" s="594"/>
      <c r="DA290" s="594"/>
      <c r="DB290" s="594"/>
      <c r="DC290" s="594"/>
      <c r="DD290" s="594"/>
      <c r="DE290" s="594"/>
      <c r="DF290" s="594"/>
      <c r="DG290" s="594"/>
    </row>
    <row r="291" spans="1:111" s="11" customFormat="1" ht="11.25" customHeight="1" x14ac:dyDescent="0.2">
      <c r="A291" s="594"/>
      <c r="B291" s="594"/>
      <c r="C291" s="594"/>
      <c r="D291" s="594"/>
      <c r="E291" s="594"/>
      <c r="F291" s="594"/>
      <c r="G291" s="594"/>
      <c r="H291" s="594"/>
      <c r="I291" s="594"/>
      <c r="J291" s="594"/>
      <c r="K291" s="594"/>
      <c r="L291" s="594"/>
      <c r="M291" s="594"/>
      <c r="N291" s="594"/>
      <c r="O291" s="594"/>
      <c r="P291" s="594"/>
      <c r="Q291" s="594"/>
      <c r="R291" s="594"/>
      <c r="S291" s="594"/>
      <c r="T291" s="594"/>
      <c r="U291" s="594"/>
      <c r="V291" s="594"/>
      <c r="W291" s="594"/>
      <c r="X291" s="594"/>
      <c r="Y291" s="594"/>
      <c r="Z291" s="594"/>
      <c r="AA291" s="594"/>
      <c r="AB291" s="594"/>
      <c r="AC291" s="594"/>
      <c r="AD291" s="594"/>
      <c r="AE291" s="594"/>
      <c r="AF291" s="594"/>
      <c r="AG291" s="594"/>
      <c r="AH291" s="594"/>
      <c r="AI291" s="594"/>
      <c r="AJ291" s="594"/>
      <c r="AK291" s="594"/>
      <c r="AL291" s="594"/>
      <c r="AM291" s="594"/>
      <c r="AN291" s="594"/>
      <c r="AO291" s="594"/>
      <c r="AP291" s="594"/>
      <c r="AQ291" s="594"/>
      <c r="AR291" s="594"/>
      <c r="AS291" s="594"/>
      <c r="AT291" s="594"/>
      <c r="AU291" s="594"/>
      <c r="AV291" s="594"/>
      <c r="AW291" s="594"/>
      <c r="AX291" s="594"/>
      <c r="AY291" s="594"/>
      <c r="AZ291" s="594"/>
      <c r="BA291" s="594"/>
      <c r="BB291" s="594"/>
      <c r="BC291" s="594"/>
      <c r="BD291" s="594"/>
      <c r="BE291" s="594"/>
      <c r="BF291" s="594"/>
      <c r="BG291" s="594"/>
      <c r="BH291" s="594"/>
      <c r="BI291" s="594"/>
      <c r="BJ291" s="594"/>
      <c r="BK291" s="594"/>
      <c r="BL291" s="594"/>
      <c r="BM291" s="594"/>
      <c r="BN291" s="594"/>
      <c r="BO291" s="594"/>
      <c r="BP291" s="594"/>
      <c r="BQ291" s="594"/>
      <c r="BR291" s="594"/>
      <c r="BS291" s="594"/>
      <c r="BT291" s="594"/>
      <c r="BU291" s="594"/>
      <c r="BV291" s="594"/>
      <c r="BW291" s="594"/>
      <c r="BX291" s="594"/>
      <c r="BY291" s="594"/>
      <c r="BZ291" s="594"/>
      <c r="CA291" s="594"/>
      <c r="CB291" s="594"/>
      <c r="CC291" s="594"/>
      <c r="CD291" s="594"/>
      <c r="CE291" s="594"/>
      <c r="CF291" s="594"/>
      <c r="CG291" s="594"/>
      <c r="CH291" s="594"/>
      <c r="CI291" s="594"/>
      <c r="CJ291" s="594"/>
      <c r="CK291" s="594"/>
      <c r="CL291" s="594"/>
      <c r="CM291" s="594"/>
      <c r="CN291" s="594"/>
      <c r="CO291" s="594"/>
      <c r="CP291" s="594"/>
      <c r="CQ291" s="594"/>
      <c r="CR291" s="594"/>
      <c r="CS291" s="594"/>
      <c r="CT291" s="594"/>
      <c r="CU291" s="594"/>
      <c r="CV291" s="594"/>
      <c r="CW291" s="594"/>
      <c r="CX291" s="594"/>
      <c r="CY291" s="594"/>
      <c r="CZ291" s="594"/>
      <c r="DA291" s="594"/>
      <c r="DB291" s="594"/>
      <c r="DC291" s="594"/>
      <c r="DD291" s="594"/>
      <c r="DE291" s="594"/>
      <c r="DF291" s="594"/>
      <c r="DG291" s="594"/>
    </row>
    <row r="292" spans="1:111" s="11" customFormat="1" ht="11.25" customHeight="1" x14ac:dyDescent="0.2">
      <c r="A292" s="594"/>
      <c r="B292" s="594"/>
      <c r="C292" s="594"/>
      <c r="D292" s="594"/>
      <c r="E292" s="594"/>
      <c r="F292" s="594"/>
      <c r="G292" s="594"/>
      <c r="H292" s="594"/>
      <c r="I292" s="594"/>
      <c r="J292" s="594"/>
      <c r="K292" s="594"/>
      <c r="L292" s="594"/>
      <c r="M292" s="594"/>
      <c r="N292" s="594"/>
      <c r="O292" s="594"/>
      <c r="P292" s="594"/>
      <c r="Q292" s="594"/>
      <c r="R292" s="594"/>
      <c r="S292" s="594"/>
      <c r="T292" s="594"/>
      <c r="U292" s="594"/>
      <c r="V292" s="594"/>
      <c r="W292" s="594"/>
      <c r="X292" s="594"/>
      <c r="Y292" s="594"/>
      <c r="Z292" s="594"/>
      <c r="AA292" s="594"/>
      <c r="AB292" s="594"/>
      <c r="AC292" s="594"/>
      <c r="AD292" s="594"/>
      <c r="AE292" s="594"/>
      <c r="AF292" s="594"/>
      <c r="AG292" s="594"/>
      <c r="AH292" s="594"/>
      <c r="AI292" s="594"/>
      <c r="AJ292" s="594"/>
      <c r="AK292" s="594"/>
      <c r="AL292" s="594"/>
      <c r="AM292" s="594"/>
      <c r="AN292" s="594"/>
      <c r="AO292" s="594"/>
      <c r="AP292" s="594"/>
      <c r="AQ292" s="594"/>
      <c r="AR292" s="594"/>
      <c r="AS292" s="594"/>
      <c r="AT292" s="594"/>
      <c r="AU292" s="594"/>
      <c r="AV292" s="594"/>
      <c r="AW292" s="594"/>
      <c r="AX292" s="594"/>
      <c r="AY292" s="594"/>
      <c r="AZ292" s="594"/>
      <c r="BA292" s="594"/>
      <c r="BB292" s="594"/>
      <c r="BC292" s="594"/>
      <c r="BD292" s="594"/>
      <c r="BE292" s="594"/>
      <c r="BF292" s="594"/>
      <c r="BG292" s="594"/>
      <c r="BH292" s="594"/>
      <c r="BI292" s="594"/>
      <c r="BJ292" s="594"/>
      <c r="BK292" s="594"/>
      <c r="BL292" s="594"/>
      <c r="BM292" s="594"/>
      <c r="BN292" s="594"/>
      <c r="BO292" s="594"/>
      <c r="BP292" s="594"/>
      <c r="BQ292" s="594"/>
      <c r="BR292" s="594"/>
      <c r="BS292" s="594"/>
      <c r="BT292" s="594"/>
      <c r="BU292" s="594"/>
      <c r="BV292" s="594"/>
      <c r="BW292" s="594"/>
      <c r="BX292" s="594"/>
      <c r="BY292" s="594"/>
      <c r="BZ292" s="594"/>
      <c r="CA292" s="594"/>
      <c r="CB292" s="594"/>
      <c r="CC292" s="594"/>
      <c r="CD292" s="594"/>
      <c r="CE292" s="594"/>
      <c r="CF292" s="594"/>
      <c r="CG292" s="594"/>
      <c r="CH292" s="594"/>
      <c r="CI292" s="594"/>
      <c r="CJ292" s="594"/>
      <c r="CK292" s="594"/>
      <c r="CL292" s="594"/>
      <c r="CM292" s="594"/>
      <c r="CN292" s="594"/>
      <c r="CO292" s="594"/>
      <c r="CP292" s="594"/>
      <c r="CQ292" s="594"/>
      <c r="CR292" s="594"/>
      <c r="CS292" s="594"/>
      <c r="CT292" s="594"/>
      <c r="CU292" s="594"/>
      <c r="CV292" s="594"/>
      <c r="CW292" s="594"/>
      <c r="CX292" s="594"/>
      <c r="CY292" s="594"/>
      <c r="CZ292" s="594"/>
      <c r="DA292" s="594"/>
      <c r="DB292" s="594"/>
      <c r="DC292" s="594"/>
      <c r="DD292" s="594"/>
      <c r="DE292" s="594"/>
      <c r="DF292" s="594"/>
      <c r="DG292" s="594"/>
    </row>
  </sheetData>
  <mergeCells count="1792">
    <mergeCell ref="A140:AW140"/>
    <mergeCell ref="BJ138:BS138"/>
    <mergeCell ref="BT138:BW138"/>
    <mergeCell ref="CZ224:DF224"/>
    <mergeCell ref="AX222:BB224"/>
    <mergeCell ref="BJ222:BS222"/>
    <mergeCell ref="BT222:BW222"/>
    <mergeCell ref="BX222:CA222"/>
    <mergeCell ref="CB222:CI222"/>
    <mergeCell ref="CJ222:CQ222"/>
    <mergeCell ref="CZ218:DF218"/>
    <mergeCell ref="AX218:BB221"/>
    <mergeCell ref="BC218:BI221"/>
    <mergeCell ref="BX220:CA220"/>
    <mergeCell ref="CB220:CI220"/>
    <mergeCell ref="CJ220:CQ220"/>
    <mergeCell ref="CR220:CY220"/>
    <mergeCell ref="CZ220:DF220"/>
    <mergeCell ref="BJ218:BS218"/>
    <mergeCell ref="BT218:BW218"/>
    <mergeCell ref="BJ220:BS220"/>
    <mergeCell ref="BT220:BW220"/>
    <mergeCell ref="BX223:CA223"/>
    <mergeCell ref="A115:AW115"/>
    <mergeCell ref="BJ115:BS115"/>
    <mergeCell ref="BT115:BW115"/>
    <mergeCell ref="BX115:CA115"/>
    <mergeCell ref="CB115:CI115"/>
    <mergeCell ref="CJ115:CQ115"/>
    <mergeCell ref="CR115:CY115"/>
    <mergeCell ref="CZ115:DG115"/>
    <mergeCell ref="CR117:CY117"/>
    <mergeCell ref="CZ117:DG117"/>
    <mergeCell ref="AX117:BB118"/>
    <mergeCell ref="BC117:BI118"/>
    <mergeCell ref="CR121:CY121"/>
    <mergeCell ref="CZ121:DG121"/>
    <mergeCell ref="CZ119:DG120"/>
    <mergeCell ref="BT121:BW121"/>
    <mergeCell ref="CB118:CI118"/>
    <mergeCell ref="CJ118:CQ118"/>
    <mergeCell ref="CR118:CY118"/>
    <mergeCell ref="CZ118:DG118"/>
    <mergeCell ref="DX67:EG67"/>
    <mergeCell ref="DX68:EG68"/>
    <mergeCell ref="DX69:EG69"/>
    <mergeCell ref="DX70:EG70"/>
    <mergeCell ref="DX71:EG71"/>
    <mergeCell ref="DX72:EG72"/>
    <mergeCell ref="DX73:EG73"/>
    <mergeCell ref="DX74:EG74"/>
    <mergeCell ref="DX75:EG75"/>
    <mergeCell ref="DX76:EG76"/>
    <mergeCell ref="DX77:EG77"/>
    <mergeCell ref="DX78:EG78"/>
    <mergeCell ref="DX79:EG79"/>
    <mergeCell ref="A112:AW112"/>
    <mergeCell ref="BJ112:BS112"/>
    <mergeCell ref="BT112:BW112"/>
    <mergeCell ref="BX112:CA112"/>
    <mergeCell ref="CB112:CI112"/>
    <mergeCell ref="CB72:CI72"/>
    <mergeCell ref="CJ72:CQ72"/>
    <mergeCell ref="CR72:CY72"/>
    <mergeCell ref="CZ72:DG72"/>
    <mergeCell ref="BJ61:BS61"/>
    <mergeCell ref="BT61:BW61"/>
    <mergeCell ref="BX61:CA61"/>
    <mergeCell ref="CB61:CI61"/>
    <mergeCell ref="CJ61:CQ61"/>
    <mergeCell ref="CR61:CY61"/>
    <mergeCell ref="CZ61:DG61"/>
    <mergeCell ref="BJ62:BS62"/>
    <mergeCell ref="CB111:CI111"/>
    <mergeCell ref="CJ111:CQ111"/>
    <mergeCell ref="CR111:CY111"/>
    <mergeCell ref="CZ111:DG111"/>
    <mergeCell ref="AX111:BB113"/>
    <mergeCell ref="BC111:BI113"/>
    <mergeCell ref="CB102:CI102"/>
    <mergeCell ref="CJ102:CQ102"/>
    <mergeCell ref="CR102:CY102"/>
    <mergeCell ref="CZ102:DG102"/>
    <mergeCell ref="AX98:BB102"/>
    <mergeCell ref="BC98:BI102"/>
    <mergeCell ref="BJ101:BS101"/>
    <mergeCell ref="CB65:CI65"/>
    <mergeCell ref="CJ65:CQ65"/>
    <mergeCell ref="CR65:CY65"/>
    <mergeCell ref="CZ65:DG65"/>
    <mergeCell ref="BJ66:BS66"/>
    <mergeCell ref="BT66:BW66"/>
    <mergeCell ref="BX66:CA66"/>
    <mergeCell ref="CB66:CI66"/>
    <mergeCell ref="CJ66:CQ66"/>
    <mergeCell ref="CR66:CY66"/>
    <mergeCell ref="CZ66:DG66"/>
    <mergeCell ref="DX61:EG61"/>
    <mergeCell ref="DX62:EG62"/>
    <mergeCell ref="DX63:EG63"/>
    <mergeCell ref="DX64:EG64"/>
    <mergeCell ref="DX65:EG65"/>
    <mergeCell ref="DX66:EG66"/>
    <mergeCell ref="BT62:BW62"/>
    <mergeCell ref="BX62:CA62"/>
    <mergeCell ref="CB62:CI62"/>
    <mergeCell ref="CJ62:CQ62"/>
    <mergeCell ref="CR62:CY62"/>
    <mergeCell ref="CZ62:DG62"/>
    <mergeCell ref="BJ63:BS63"/>
    <mergeCell ref="BT63:BW63"/>
    <mergeCell ref="CR63:CY63"/>
    <mergeCell ref="CZ63:DG63"/>
    <mergeCell ref="BJ64:BS64"/>
    <mergeCell ref="BT64:BW64"/>
    <mergeCell ref="BX64:CA64"/>
    <mergeCell ref="CB64:CI64"/>
    <mergeCell ref="CJ64:CQ64"/>
    <mergeCell ref="CR64:CY64"/>
    <mergeCell ref="CZ64:DG64"/>
    <mergeCell ref="BJ65:BS65"/>
    <mergeCell ref="BT65:BW65"/>
    <mergeCell ref="BX65:CA65"/>
    <mergeCell ref="CR94:CY94"/>
    <mergeCell ref="CZ94:DG94"/>
    <mergeCell ref="AX94:BB97"/>
    <mergeCell ref="BC94:BI97"/>
    <mergeCell ref="A96:AW96"/>
    <mergeCell ref="BJ96:BS96"/>
    <mergeCell ref="BT96:BW96"/>
    <mergeCell ref="BX96:CA96"/>
    <mergeCell ref="CB96:CI96"/>
    <mergeCell ref="CJ96:CQ96"/>
    <mergeCell ref="CR96:CY96"/>
    <mergeCell ref="BX67:CA67"/>
    <mergeCell ref="CB67:CI67"/>
    <mergeCell ref="CJ67:CQ67"/>
    <mergeCell ref="CR67:CY67"/>
    <mergeCell ref="CZ67:DG67"/>
    <mergeCell ref="BJ68:BS68"/>
    <mergeCell ref="BT68:BW68"/>
    <mergeCell ref="BX68:CA68"/>
    <mergeCell ref="CB68:CI68"/>
    <mergeCell ref="CJ68:CQ68"/>
    <mergeCell ref="CR68:CY68"/>
    <mergeCell ref="CZ68:DG68"/>
    <mergeCell ref="BJ69:BS69"/>
    <mergeCell ref="BT69:BW69"/>
    <mergeCell ref="BX69:CA69"/>
    <mergeCell ref="CB69:CI69"/>
    <mergeCell ref="CJ69:CQ69"/>
    <mergeCell ref="CR69:CY69"/>
    <mergeCell ref="BT70:BW70"/>
    <mergeCell ref="CJ114:CQ114"/>
    <mergeCell ref="CR114:CY114"/>
    <mergeCell ref="CZ114:DG114"/>
    <mergeCell ref="CJ116:CQ116"/>
    <mergeCell ref="CR116:CY116"/>
    <mergeCell ref="CZ116:DG116"/>
    <mergeCell ref="BT116:BW116"/>
    <mergeCell ref="BX116:CA116"/>
    <mergeCell ref="CB116:CI116"/>
    <mergeCell ref="BJ94:BS94"/>
    <mergeCell ref="BT94:BW94"/>
    <mergeCell ref="BX94:CA94"/>
    <mergeCell ref="CB94:CI94"/>
    <mergeCell ref="CJ94:CQ94"/>
    <mergeCell ref="CR79:CY79"/>
    <mergeCell ref="BJ73:BS73"/>
    <mergeCell ref="BT73:BW73"/>
    <mergeCell ref="BX73:CA73"/>
    <mergeCell ref="CB73:CI73"/>
    <mergeCell ref="CJ73:CQ73"/>
    <mergeCell ref="CR73:CY73"/>
    <mergeCell ref="CZ73:DG73"/>
    <mergeCell ref="BJ74:BS74"/>
    <mergeCell ref="BT74:BW74"/>
    <mergeCell ref="BX74:CA74"/>
    <mergeCell ref="CB74:CI74"/>
    <mergeCell ref="CJ74:CQ74"/>
    <mergeCell ref="CZ85:DG85"/>
    <mergeCell ref="BJ79:BS79"/>
    <mergeCell ref="CJ112:CQ112"/>
    <mergeCell ref="CR112:CY112"/>
    <mergeCell ref="CZ79:DG79"/>
    <mergeCell ref="A102:AW102"/>
    <mergeCell ref="BJ102:BS102"/>
    <mergeCell ref="BT102:BW102"/>
    <mergeCell ref="BX102:CA102"/>
    <mergeCell ref="BT101:BW101"/>
    <mergeCell ref="BX101:CA101"/>
    <mergeCell ref="CB101:CI101"/>
    <mergeCell ref="CJ101:CQ101"/>
    <mergeCell ref="CR101:CY101"/>
    <mergeCell ref="CZ101:DG101"/>
    <mergeCell ref="A100:AW100"/>
    <mergeCell ref="BJ100:BS100"/>
    <mergeCell ref="BT100:BW100"/>
    <mergeCell ref="BX100:CA100"/>
    <mergeCell ref="CB100:CI100"/>
    <mergeCell ref="CJ100:CQ100"/>
    <mergeCell ref="CR100:CY100"/>
    <mergeCell ref="CZ100:DG100"/>
    <mergeCell ref="A101:AW101"/>
    <mergeCell ref="BJ114:BS114"/>
    <mergeCell ref="BT114:BW114"/>
    <mergeCell ref="BX114:CA114"/>
    <mergeCell ref="CB95:CI95"/>
    <mergeCell ref="CJ104:CQ104"/>
    <mergeCell ref="CR104:CY104"/>
    <mergeCell ref="CR105:CY105"/>
    <mergeCell ref="CZ105:DG105"/>
    <mergeCell ref="BT108:BW108"/>
    <mergeCell ref="BX108:CA108"/>
    <mergeCell ref="CB108:CI108"/>
    <mergeCell ref="CJ108:CQ108"/>
    <mergeCell ref="CR108:CY108"/>
    <mergeCell ref="CZ108:DG108"/>
    <mergeCell ref="CZ89:DG89"/>
    <mergeCell ref="CB89:CI89"/>
    <mergeCell ref="BJ103:BS103"/>
    <mergeCell ref="CZ112:DG112"/>
    <mergeCell ref="CR156:CY156"/>
    <mergeCell ref="CZ156:DG156"/>
    <mergeCell ref="CZ213:DF213"/>
    <mergeCell ref="AX211:BB213"/>
    <mergeCell ref="BC211:BI213"/>
    <mergeCell ref="CB199:CI199"/>
    <mergeCell ref="A158:AW158"/>
    <mergeCell ref="CR157:CY158"/>
    <mergeCell ref="CR159:CY159"/>
    <mergeCell ref="A159:AW159"/>
    <mergeCell ref="AX159:BB159"/>
    <mergeCell ref="BC159:BI159"/>
    <mergeCell ref="BJ159:BS159"/>
    <mergeCell ref="BT159:BW159"/>
    <mergeCell ref="BX159:CA159"/>
    <mergeCell ref="BJ157:BS158"/>
    <mergeCell ref="BT157:BW158"/>
    <mergeCell ref="BJ160:BS160"/>
    <mergeCell ref="BT160:BW160"/>
    <mergeCell ref="AX182:BB185"/>
    <mergeCell ref="CJ192:CQ192"/>
    <mergeCell ref="CR192:CY192"/>
    <mergeCell ref="CZ192:DF192"/>
    <mergeCell ref="BJ186:BS186"/>
    <mergeCell ref="BC182:BI185"/>
    <mergeCell ref="CZ96:DG96"/>
    <mergeCell ref="A95:AW95"/>
    <mergeCell ref="BJ95:BS95"/>
    <mergeCell ref="BT95:BW95"/>
    <mergeCell ref="BX95:CA95"/>
    <mergeCell ref="CZ95:DG95"/>
    <mergeCell ref="A94:AW94"/>
    <mergeCell ref="A152:AW152"/>
    <mergeCell ref="BJ152:BS152"/>
    <mergeCell ref="BT152:BW152"/>
    <mergeCell ref="BX152:CA152"/>
    <mergeCell ref="CB152:CI152"/>
    <mergeCell ref="CJ152:CQ152"/>
    <mergeCell ref="CR152:CY152"/>
    <mergeCell ref="CZ152:DG152"/>
    <mergeCell ref="AX152:BB153"/>
    <mergeCell ref="BC152:BI153"/>
    <mergeCell ref="BJ121:BS121"/>
    <mergeCell ref="A151:AW151"/>
    <mergeCell ref="AX139:BB141"/>
    <mergeCell ref="BC139:BI141"/>
    <mergeCell ref="A109:AW109"/>
    <mergeCell ref="BJ109:BS109"/>
    <mergeCell ref="CZ110:DG110"/>
    <mergeCell ref="CJ95:CQ95"/>
    <mergeCell ref="CR95:CY95"/>
    <mergeCell ref="CZ103:DG103"/>
    <mergeCell ref="CR103:CY103"/>
    <mergeCell ref="BT103:BW103"/>
    <mergeCell ref="BX103:CA103"/>
    <mergeCell ref="CB103:CI103"/>
    <mergeCell ref="CJ103:CQ103"/>
    <mergeCell ref="A195:AW195"/>
    <mergeCell ref="AX195:BB196"/>
    <mergeCell ref="BX188:CA188"/>
    <mergeCell ref="CB188:CI188"/>
    <mergeCell ref="A114:AW114"/>
    <mergeCell ref="A113:AW113"/>
    <mergeCell ref="BJ113:BS113"/>
    <mergeCell ref="BT113:BW113"/>
    <mergeCell ref="BX113:CA113"/>
    <mergeCell ref="CB113:CI113"/>
    <mergeCell ref="CJ113:CQ113"/>
    <mergeCell ref="CR113:CY113"/>
    <mergeCell ref="CZ113:DG113"/>
    <mergeCell ref="AX154:BB156"/>
    <mergeCell ref="BC154:BI156"/>
    <mergeCell ref="BJ182:BS182"/>
    <mergeCell ref="BT182:BW182"/>
    <mergeCell ref="BX182:CA182"/>
    <mergeCell ref="CB182:CI182"/>
    <mergeCell ref="CJ182:CQ182"/>
    <mergeCell ref="CR182:CY182"/>
    <mergeCell ref="CR168:CY169"/>
    <mergeCell ref="BC195:BI196"/>
    <mergeCell ref="BX186:CA186"/>
    <mergeCell ref="CB186:CI186"/>
    <mergeCell ref="CJ186:CQ186"/>
    <mergeCell ref="CJ183:CQ183"/>
    <mergeCell ref="CR183:CY183"/>
    <mergeCell ref="CJ188:CQ188"/>
    <mergeCell ref="CR186:CY186"/>
    <mergeCell ref="AX186:BB187"/>
    <mergeCell ref="BC186:BI187"/>
    <mergeCell ref="AX142:BB144"/>
    <mergeCell ref="BC142:BI144"/>
    <mergeCell ref="CR132:CY133"/>
    <mergeCell ref="CR136:CY137"/>
    <mergeCell ref="CR138:CY138"/>
    <mergeCell ref="CR128:CY129"/>
    <mergeCell ref="BJ247:BS247"/>
    <mergeCell ref="BT247:BW247"/>
    <mergeCell ref="BX247:CA247"/>
    <mergeCell ref="CB247:CI247"/>
    <mergeCell ref="CJ247:CQ247"/>
    <mergeCell ref="CR247:CY247"/>
    <mergeCell ref="CZ247:DG247"/>
    <mergeCell ref="AX247:BB248"/>
    <mergeCell ref="BC247:BI248"/>
    <mergeCell ref="BX218:CA218"/>
    <mergeCell ref="CZ203:DF203"/>
    <mergeCell ref="BJ233:BS233"/>
    <mergeCell ref="BT233:BW233"/>
    <mergeCell ref="BX233:CA233"/>
    <mergeCell ref="CB233:CI233"/>
    <mergeCell ref="CJ233:CQ233"/>
    <mergeCell ref="CR233:CY233"/>
    <mergeCell ref="CZ233:DF233"/>
    <mergeCell ref="BJ238:BS238"/>
    <mergeCell ref="BT238:BW238"/>
    <mergeCell ref="BX238:CA238"/>
    <mergeCell ref="CZ238:DG238"/>
    <mergeCell ref="BJ213:BS213"/>
    <mergeCell ref="BT213:BW213"/>
    <mergeCell ref="BX213:CA213"/>
    <mergeCell ref="CB213:CI213"/>
    <mergeCell ref="BT109:BW109"/>
    <mergeCell ref="BX109:CA109"/>
    <mergeCell ref="CB109:CI109"/>
    <mergeCell ref="CJ109:CQ109"/>
    <mergeCell ref="CR109:CY109"/>
    <mergeCell ref="CZ109:DG109"/>
    <mergeCell ref="BJ189:BS189"/>
    <mergeCell ref="CZ124:DG124"/>
    <mergeCell ref="BC121:BI124"/>
    <mergeCell ref="BT186:BW186"/>
    <mergeCell ref="CR191:CY191"/>
    <mergeCell ref="BJ184:BS184"/>
    <mergeCell ref="BT184:BW184"/>
    <mergeCell ref="BX184:CA184"/>
    <mergeCell ref="CB184:CI184"/>
    <mergeCell ref="CJ184:CQ184"/>
    <mergeCell ref="CR184:CY184"/>
    <mergeCell ref="CZ184:DG184"/>
    <mergeCell ref="BJ183:BS183"/>
    <mergeCell ref="BT183:BW183"/>
    <mergeCell ref="BX183:CA183"/>
    <mergeCell ref="CB183:CI183"/>
    <mergeCell ref="CZ186:DF186"/>
    <mergeCell ref="CZ191:DF191"/>
    <mergeCell ref="CZ183:DG183"/>
    <mergeCell ref="BX185:CA185"/>
    <mergeCell ref="CZ187:DF187"/>
    <mergeCell ref="BJ156:BS156"/>
    <mergeCell ref="BT156:BW156"/>
    <mergeCell ref="BX156:CA156"/>
    <mergeCell ref="CB156:CI156"/>
    <mergeCell ref="CJ156:CQ156"/>
    <mergeCell ref="A123:AW123"/>
    <mergeCell ref="BJ123:BS123"/>
    <mergeCell ref="BT123:BW123"/>
    <mergeCell ref="BX123:CA123"/>
    <mergeCell ref="CB123:CI123"/>
    <mergeCell ref="CJ123:CQ123"/>
    <mergeCell ref="CR123:CY123"/>
    <mergeCell ref="CZ123:DG123"/>
    <mergeCell ref="A122:AW122"/>
    <mergeCell ref="BJ122:BS122"/>
    <mergeCell ref="BT122:BW122"/>
    <mergeCell ref="BX122:CA122"/>
    <mergeCell ref="CB122:CI122"/>
    <mergeCell ref="CJ122:CQ122"/>
    <mergeCell ref="BJ118:BS118"/>
    <mergeCell ref="BT118:BW118"/>
    <mergeCell ref="BX118:CA118"/>
    <mergeCell ref="AX121:BB124"/>
    <mergeCell ref="CZ122:DG122"/>
    <mergeCell ref="CR122:CY122"/>
    <mergeCell ref="AX108:BB110"/>
    <mergeCell ref="BC108:BI110"/>
    <mergeCell ref="A118:AW118"/>
    <mergeCell ref="CZ57:DG57"/>
    <mergeCell ref="A56:AW58"/>
    <mergeCell ref="AX56:BB58"/>
    <mergeCell ref="BC56:BI58"/>
    <mergeCell ref="CJ58:CQ58"/>
    <mergeCell ref="CR80:CY80"/>
    <mergeCell ref="CZ80:DG80"/>
    <mergeCell ref="CR58:CY58"/>
    <mergeCell ref="CZ58:DG58"/>
    <mergeCell ref="CJ107:CQ107"/>
    <mergeCell ref="CR107:CY107"/>
    <mergeCell ref="CZ107:DG107"/>
    <mergeCell ref="A104:AW104"/>
    <mergeCell ref="BJ104:BS104"/>
    <mergeCell ref="BT104:BW104"/>
    <mergeCell ref="BX104:CA104"/>
    <mergeCell ref="CB104:CI104"/>
    <mergeCell ref="CZ104:DG104"/>
    <mergeCell ref="A105:AW105"/>
    <mergeCell ref="BJ105:BS105"/>
    <mergeCell ref="BT105:BW105"/>
    <mergeCell ref="BX105:CA105"/>
    <mergeCell ref="CB105:CI105"/>
    <mergeCell ref="CJ105:CQ105"/>
    <mergeCell ref="CR90:CY92"/>
    <mergeCell ref="AX89:BB89"/>
    <mergeCell ref="BC89:BI89"/>
    <mergeCell ref="CJ89:CQ89"/>
    <mergeCell ref="CR89:CY89"/>
    <mergeCell ref="CR56:CY56"/>
    <mergeCell ref="CZ56:DG56"/>
    <mergeCell ref="BJ57:BS57"/>
    <mergeCell ref="BT57:BW57"/>
    <mergeCell ref="BX57:CA57"/>
    <mergeCell ref="CB57:CI57"/>
    <mergeCell ref="CJ57:CQ57"/>
    <mergeCell ref="CR57:CY57"/>
    <mergeCell ref="BJ67:BS67"/>
    <mergeCell ref="CR74:CY74"/>
    <mergeCell ref="CZ74:DG74"/>
    <mergeCell ref="BJ75:BS75"/>
    <mergeCell ref="BT75:BW75"/>
    <mergeCell ref="BX75:CA75"/>
    <mergeCell ref="CR70:CY70"/>
    <mergeCell ref="CZ70:DG70"/>
    <mergeCell ref="BJ71:BS71"/>
    <mergeCell ref="BT71:BW71"/>
    <mergeCell ref="BX71:CA71"/>
    <mergeCell ref="CB71:CI71"/>
    <mergeCell ref="CJ71:CQ71"/>
    <mergeCell ref="CR71:CY71"/>
    <mergeCell ref="CZ71:DG71"/>
    <mergeCell ref="BJ72:BS72"/>
    <mergeCell ref="BT72:BW72"/>
    <mergeCell ref="BX72:CA72"/>
    <mergeCell ref="CB75:CI75"/>
    <mergeCell ref="CJ75:CQ75"/>
    <mergeCell ref="CR75:CY75"/>
    <mergeCell ref="CZ75:DG75"/>
    <mergeCell ref="CZ69:DG69"/>
    <mergeCell ref="BJ70:BS70"/>
    <mergeCell ref="CJ41:CQ41"/>
    <mergeCell ref="CR41:CY41"/>
    <mergeCell ref="CZ41:DG41"/>
    <mergeCell ref="BT42:BW42"/>
    <mergeCell ref="BX42:CA42"/>
    <mergeCell ref="CB42:CI42"/>
    <mergeCell ref="CJ42:CQ42"/>
    <mergeCell ref="CR42:CY42"/>
    <mergeCell ref="CZ42:DG42"/>
    <mergeCell ref="A41:AW43"/>
    <mergeCell ref="AX41:BB43"/>
    <mergeCell ref="BC41:BI43"/>
    <mergeCell ref="CJ43:CQ43"/>
    <mergeCell ref="CZ43:DG43"/>
    <mergeCell ref="CR43:CY43"/>
    <mergeCell ref="BJ42:BS42"/>
    <mergeCell ref="CR40:CY40"/>
    <mergeCell ref="A103:AW103"/>
    <mergeCell ref="AX53:BB53"/>
    <mergeCell ref="CB98:CI99"/>
    <mergeCell ref="CJ98:CQ99"/>
    <mergeCell ref="CR98:CY99"/>
    <mergeCell ref="CJ36:CQ36"/>
    <mergeCell ref="CR36:CY36"/>
    <mergeCell ref="CZ36:DG36"/>
    <mergeCell ref="A51:AW51"/>
    <mergeCell ref="AX51:BB51"/>
    <mergeCell ref="BC51:BI51"/>
    <mergeCell ref="BJ51:BS51"/>
    <mergeCell ref="BT51:BW51"/>
    <mergeCell ref="BX51:CA51"/>
    <mergeCell ref="CB51:CI51"/>
    <mergeCell ref="CJ51:CQ51"/>
    <mergeCell ref="CR51:CY51"/>
    <mergeCell ref="CZ51:DG51"/>
    <mergeCell ref="CZ48:DG50"/>
    <mergeCell ref="CB44:CI47"/>
    <mergeCell ref="CJ44:CQ47"/>
    <mergeCell ref="CR76:CY76"/>
    <mergeCell ref="CZ76:DG76"/>
    <mergeCell ref="A60:AW79"/>
    <mergeCell ref="AX59:BB79"/>
    <mergeCell ref="BC59:BI79"/>
    <mergeCell ref="A34:AW37"/>
    <mergeCell ref="AX34:BB37"/>
    <mergeCell ref="BJ41:BS41"/>
    <mergeCell ref="BT41:BW41"/>
    <mergeCell ref="BX41:CA41"/>
    <mergeCell ref="CB41:CI41"/>
    <mergeCell ref="CC1:DG1"/>
    <mergeCell ref="CC2:DG2"/>
    <mergeCell ref="CC3:DG3"/>
    <mergeCell ref="CC4:DG4"/>
    <mergeCell ref="CD8:CF8"/>
    <mergeCell ref="CI8:CS8"/>
    <mergeCell ref="BC37:BI37"/>
    <mergeCell ref="CC5:DG5"/>
    <mergeCell ref="CC6:CM6"/>
    <mergeCell ref="CO6:DG6"/>
    <mergeCell ref="CC7:CM7"/>
    <mergeCell ref="CO7:DG7"/>
    <mergeCell ref="CV8:CX8"/>
    <mergeCell ref="CT11:DG12"/>
    <mergeCell ref="CT16:DG16"/>
    <mergeCell ref="CT18:DG18"/>
    <mergeCell ref="BC40:BI40"/>
    <mergeCell ref="CB40:CI40"/>
    <mergeCell ref="CJ40:CQ40"/>
    <mergeCell ref="BW11:BY11"/>
    <mergeCell ref="CZ40:DG40"/>
    <mergeCell ref="CT8:CU8"/>
    <mergeCell ref="CZ25:DG25"/>
    <mergeCell ref="CR24:CY24"/>
    <mergeCell ref="BJ34:BS34"/>
    <mergeCell ref="BT34:BW34"/>
    <mergeCell ref="BX34:CA34"/>
    <mergeCell ref="CB34:CI34"/>
    <mergeCell ref="CJ34:CQ34"/>
    <mergeCell ref="CR34:CY34"/>
    <mergeCell ref="CZ34:DG34"/>
    <mergeCell ref="BC36:BI36"/>
    <mergeCell ref="CJ38:CQ39"/>
    <mergeCell ref="CR38:CY39"/>
    <mergeCell ref="CZ29:DG29"/>
    <mergeCell ref="BC26:BI26"/>
    <mergeCell ref="CJ27:CQ27"/>
    <mergeCell ref="CR37:CY37"/>
    <mergeCell ref="CZ38:DG39"/>
    <mergeCell ref="CZ33:DG33"/>
    <mergeCell ref="CR27:CY27"/>
    <mergeCell ref="CZ27:DG27"/>
    <mergeCell ref="CR29:CY29"/>
    <mergeCell ref="CR33:CY33"/>
    <mergeCell ref="CJ33:CQ33"/>
    <mergeCell ref="BC29:BI29"/>
    <mergeCell ref="CZ37:DG37"/>
    <mergeCell ref="CR32:CY32"/>
    <mergeCell ref="BJ35:BS35"/>
    <mergeCell ref="CR30:CY30"/>
    <mergeCell ref="CZ30:DG30"/>
    <mergeCell ref="CZ32:DG32"/>
    <mergeCell ref="BC35:BI35"/>
    <mergeCell ref="BT35:BW35"/>
    <mergeCell ref="BX35:CA35"/>
    <mergeCell ref="CB35:CI35"/>
    <mergeCell ref="BJ28:CA28"/>
    <mergeCell ref="CJ35:CQ35"/>
    <mergeCell ref="CR35:CY35"/>
    <mergeCell ref="CZ35:DG35"/>
    <mergeCell ref="CB37:CI37"/>
    <mergeCell ref="CJ37:CQ37"/>
    <mergeCell ref="AS13:BC13"/>
    <mergeCell ref="BD13:BE13"/>
    <mergeCell ref="BF13:BH13"/>
    <mergeCell ref="AN13:AP13"/>
    <mergeCell ref="A21:DG21"/>
    <mergeCell ref="CT13:DG13"/>
    <mergeCell ref="CT14:DG14"/>
    <mergeCell ref="I18:CE18"/>
    <mergeCell ref="U15:CE15"/>
    <mergeCell ref="CT19:DG19"/>
    <mergeCell ref="AX27:BB27"/>
    <mergeCell ref="BC27:BI27"/>
    <mergeCell ref="AX25:BB25"/>
    <mergeCell ref="A25:AW25"/>
    <mergeCell ref="A26:AW26"/>
    <mergeCell ref="AX26:BB26"/>
    <mergeCell ref="BC25:BI25"/>
    <mergeCell ref="A27:AW27"/>
    <mergeCell ref="CT17:DG17"/>
    <mergeCell ref="CT15:DG15"/>
    <mergeCell ref="BJ27:CA27"/>
    <mergeCell ref="CJ25:CQ25"/>
    <mergeCell ref="CR25:CY25"/>
    <mergeCell ref="BO11:BQ11"/>
    <mergeCell ref="AT11:AV11"/>
    <mergeCell ref="CA10:CC10"/>
    <mergeCell ref="CB23:DG23"/>
    <mergeCell ref="CB25:CI25"/>
    <mergeCell ref="CJ24:CQ24"/>
    <mergeCell ref="CB29:CI29"/>
    <mergeCell ref="CJ29:CQ29"/>
    <mergeCell ref="CJ30:CQ30"/>
    <mergeCell ref="CB32:CI32"/>
    <mergeCell ref="CJ32:CQ32"/>
    <mergeCell ref="CB27:CI27"/>
    <mergeCell ref="CB30:CI30"/>
    <mergeCell ref="CZ24:DG24"/>
    <mergeCell ref="CZ26:DG26"/>
    <mergeCell ref="CB26:CI26"/>
    <mergeCell ref="CJ26:CQ26"/>
    <mergeCell ref="CR26:CY26"/>
    <mergeCell ref="CB31:CI31"/>
    <mergeCell ref="CJ31:CQ31"/>
    <mergeCell ref="CR31:CY31"/>
    <mergeCell ref="CZ31:DG31"/>
    <mergeCell ref="BJ32:CA32"/>
    <mergeCell ref="CB24:CI24"/>
    <mergeCell ref="CB28:CI28"/>
    <mergeCell ref="CJ28:CQ28"/>
    <mergeCell ref="CR28:CY28"/>
    <mergeCell ref="CZ28:DG28"/>
    <mergeCell ref="BJ23:CA23"/>
    <mergeCell ref="BJ24:CA24"/>
    <mergeCell ref="BJ25:CA25"/>
    <mergeCell ref="BJ26:CA26"/>
    <mergeCell ref="AX33:BB33"/>
    <mergeCell ref="BC33:BI33"/>
    <mergeCell ref="CB33:CI33"/>
    <mergeCell ref="A50:AW50"/>
    <mergeCell ref="A39:AW39"/>
    <mergeCell ref="A44:AW44"/>
    <mergeCell ref="A47:AW47"/>
    <mergeCell ref="CB38:CI39"/>
    <mergeCell ref="A29:AW29"/>
    <mergeCell ref="AX29:BB29"/>
    <mergeCell ref="A31:AW31"/>
    <mergeCell ref="AX31:BB31"/>
    <mergeCell ref="BJ36:BS36"/>
    <mergeCell ref="BT36:BW36"/>
    <mergeCell ref="BX36:CA36"/>
    <mergeCell ref="CB36:CI36"/>
    <mergeCell ref="BJ29:CA29"/>
    <mergeCell ref="BJ30:CA30"/>
    <mergeCell ref="BX31:CA31"/>
    <mergeCell ref="BT31:BW31"/>
    <mergeCell ref="BJ31:BS31"/>
    <mergeCell ref="BJ37:BS37"/>
    <mergeCell ref="BJ38:BS39"/>
    <mergeCell ref="BT38:BW39"/>
    <mergeCell ref="BX38:CA39"/>
    <mergeCell ref="BJ44:BS47"/>
    <mergeCell ref="BC31:BI31"/>
    <mergeCell ref="BT37:BW37"/>
    <mergeCell ref="BX37:CA37"/>
    <mergeCell ref="BJ33:CA33"/>
    <mergeCell ref="BC32:BI32"/>
    <mergeCell ref="A30:AW30"/>
    <mergeCell ref="A52:AW52"/>
    <mergeCell ref="A55:AW55"/>
    <mergeCell ref="A53:AW53"/>
    <mergeCell ref="A54:AW54"/>
    <mergeCell ref="AX52:BB52"/>
    <mergeCell ref="AX54:BB55"/>
    <mergeCell ref="BC82:BI83"/>
    <mergeCell ref="AX38:BB39"/>
    <mergeCell ref="BC38:BI39"/>
    <mergeCell ref="AX44:BB47"/>
    <mergeCell ref="BC44:BI47"/>
    <mergeCell ref="A45:AW45"/>
    <mergeCell ref="A48:AW48"/>
    <mergeCell ref="A46:AW46"/>
    <mergeCell ref="A80:AW80"/>
    <mergeCell ref="AX80:BB80"/>
    <mergeCell ref="BC80:BI80"/>
    <mergeCell ref="A59:AW59"/>
    <mergeCell ref="BC52:BI52"/>
    <mergeCell ref="BC48:BI50"/>
    <mergeCell ref="A40:AW40"/>
    <mergeCell ref="AX40:BB40"/>
    <mergeCell ref="AX48:BB50"/>
    <mergeCell ref="A49:AW49"/>
    <mergeCell ref="AX81:BB81"/>
    <mergeCell ref="BC54:BI55"/>
    <mergeCell ref="A38:AW38"/>
    <mergeCell ref="BC53:BI53"/>
    <mergeCell ref="AX30:BB30"/>
    <mergeCell ref="BC30:BI30"/>
    <mergeCell ref="AX32:BB32"/>
    <mergeCell ref="A32:AW32"/>
    <mergeCell ref="A33:AW33"/>
    <mergeCell ref="BC34:BI34"/>
    <mergeCell ref="AX86:BB87"/>
    <mergeCell ref="BC86:BI87"/>
    <mergeCell ref="A87:AW87"/>
    <mergeCell ref="CJ85:CQ85"/>
    <mergeCell ref="CB59:CI60"/>
    <mergeCell ref="CJ59:CQ60"/>
    <mergeCell ref="CB82:CI83"/>
    <mergeCell ref="CB85:CI85"/>
    <mergeCell ref="BC85:BI85"/>
    <mergeCell ref="CB78:CI78"/>
    <mergeCell ref="CJ78:CQ78"/>
    <mergeCell ref="BJ80:BS80"/>
    <mergeCell ref="BT80:BW80"/>
    <mergeCell ref="BX80:CA80"/>
    <mergeCell ref="A85:AW85"/>
    <mergeCell ref="CJ79:CQ79"/>
    <mergeCell ref="CB80:CI80"/>
    <mergeCell ref="CJ80:CQ80"/>
    <mergeCell ref="BX70:CA70"/>
    <mergeCell ref="CB70:CI70"/>
    <mergeCell ref="CJ70:CQ70"/>
    <mergeCell ref="BX63:CA63"/>
    <mergeCell ref="CB63:CI63"/>
    <mergeCell ref="CJ63:CQ63"/>
    <mergeCell ref="BC81:BI81"/>
    <mergeCell ref="A81:AW81"/>
    <mergeCell ref="BC90:BI92"/>
    <mergeCell ref="A91:AW91"/>
    <mergeCell ref="A92:AW92"/>
    <mergeCell ref="CR81:CY81"/>
    <mergeCell ref="CJ81:CQ81"/>
    <mergeCell ref="CB81:CI81"/>
    <mergeCell ref="CJ82:CQ83"/>
    <mergeCell ref="CR82:CY83"/>
    <mergeCell ref="CB86:CI87"/>
    <mergeCell ref="CJ86:CQ87"/>
    <mergeCell ref="CR86:CY87"/>
    <mergeCell ref="CB88:CI88"/>
    <mergeCell ref="CJ88:CQ88"/>
    <mergeCell ref="CB90:CI92"/>
    <mergeCell ref="CJ90:CQ92"/>
    <mergeCell ref="BJ88:BS88"/>
    <mergeCell ref="BT88:BW88"/>
    <mergeCell ref="BX88:CA88"/>
    <mergeCell ref="BJ89:BS89"/>
    <mergeCell ref="BT89:BW89"/>
    <mergeCell ref="BX89:CA89"/>
    <mergeCell ref="A83:AW83"/>
    <mergeCell ref="AX138:BB138"/>
    <mergeCell ref="A116:AW116"/>
    <mergeCell ref="BJ116:BS116"/>
    <mergeCell ref="CB128:CI129"/>
    <mergeCell ref="CJ128:CQ129"/>
    <mergeCell ref="AX114:BB116"/>
    <mergeCell ref="BC114:BI116"/>
    <mergeCell ref="BC138:BI138"/>
    <mergeCell ref="A124:AW124"/>
    <mergeCell ref="BJ124:BS124"/>
    <mergeCell ref="BT124:BW124"/>
    <mergeCell ref="BX124:CA124"/>
    <mergeCell ref="CB124:CI124"/>
    <mergeCell ref="CJ124:CQ124"/>
    <mergeCell ref="BT136:BW137"/>
    <mergeCell ref="BX136:CA137"/>
    <mergeCell ref="BJ132:BS133"/>
    <mergeCell ref="BT132:BW133"/>
    <mergeCell ref="BX132:CA133"/>
    <mergeCell ref="A131:AW131"/>
    <mergeCell ref="CJ138:CQ138"/>
    <mergeCell ref="A128:AW128"/>
    <mergeCell ref="BC128:BI129"/>
    <mergeCell ref="CB132:CI133"/>
    <mergeCell ref="CJ132:CQ133"/>
    <mergeCell ref="A117:AW117"/>
    <mergeCell ref="BJ117:BS117"/>
    <mergeCell ref="BT117:BW117"/>
    <mergeCell ref="BX117:CA117"/>
    <mergeCell ref="CB117:CI117"/>
    <mergeCell ref="CJ117:CQ117"/>
    <mergeCell ref="CB114:CI114"/>
    <mergeCell ref="AX128:BB129"/>
    <mergeCell ref="CB84:CI84"/>
    <mergeCell ref="CJ84:CQ84"/>
    <mergeCell ref="CR84:CY84"/>
    <mergeCell ref="AX88:BB88"/>
    <mergeCell ref="BC88:BI88"/>
    <mergeCell ref="A86:AW86"/>
    <mergeCell ref="CJ125:CQ126"/>
    <mergeCell ref="CB110:CI110"/>
    <mergeCell ref="CJ110:CQ110"/>
    <mergeCell ref="A111:AW111"/>
    <mergeCell ref="BJ111:BS111"/>
    <mergeCell ref="BT111:BW111"/>
    <mergeCell ref="BX111:CA111"/>
    <mergeCell ref="A88:AW88"/>
    <mergeCell ref="AX103:BB107"/>
    <mergeCell ref="BC103:BI107"/>
    <mergeCell ref="CR124:CY124"/>
    <mergeCell ref="A89:AW89"/>
    <mergeCell ref="A99:AW99"/>
    <mergeCell ref="A127:AW127"/>
    <mergeCell ref="AX127:BB127"/>
    <mergeCell ref="BC127:BI127"/>
    <mergeCell ref="CB127:CI127"/>
    <mergeCell ref="CJ127:CQ127"/>
    <mergeCell ref="AX125:BB126"/>
    <mergeCell ref="AX119:BB120"/>
    <mergeCell ref="BC119:BI120"/>
    <mergeCell ref="CB119:CI120"/>
    <mergeCell ref="BC93:BI93"/>
    <mergeCell ref="CR85:CY85"/>
    <mergeCell ref="AX85:BB85"/>
    <mergeCell ref="BC132:BI133"/>
    <mergeCell ref="CR88:CY88"/>
    <mergeCell ref="CR93:CY93"/>
    <mergeCell ref="CB93:CI93"/>
    <mergeCell ref="A108:AW108"/>
    <mergeCell ref="BJ108:BS108"/>
    <mergeCell ref="CZ127:DG127"/>
    <mergeCell ref="BC125:BI126"/>
    <mergeCell ref="CB125:CI126"/>
    <mergeCell ref="CR125:CY126"/>
    <mergeCell ref="CZ125:DG126"/>
    <mergeCell ref="A107:AW107"/>
    <mergeCell ref="BJ107:BS107"/>
    <mergeCell ref="BT107:BW107"/>
    <mergeCell ref="BX107:CA107"/>
    <mergeCell ref="CB107:CI107"/>
    <mergeCell ref="A144:AW144"/>
    <mergeCell ref="A143:AW143"/>
    <mergeCell ref="CB139:CI141"/>
    <mergeCell ref="CJ139:CQ141"/>
    <mergeCell ref="CB142:CI144"/>
    <mergeCell ref="BX121:CA121"/>
    <mergeCell ref="CB121:CI121"/>
    <mergeCell ref="CJ121:CQ121"/>
    <mergeCell ref="CJ142:CQ144"/>
    <mergeCell ref="CR142:CY144"/>
    <mergeCell ref="CZ142:DG144"/>
    <mergeCell ref="A142:AW142"/>
    <mergeCell ref="CZ132:DG133"/>
    <mergeCell ref="A132:AW132"/>
    <mergeCell ref="CZ128:DG129"/>
    <mergeCell ref="A139:AW139"/>
    <mergeCell ref="A141:AW141"/>
    <mergeCell ref="BX138:CA138"/>
    <mergeCell ref="BJ134:BS135"/>
    <mergeCell ref="BT134:BW135"/>
    <mergeCell ref="BX134:CA135"/>
    <mergeCell ref="BJ136:BS137"/>
    <mergeCell ref="A148:AW148"/>
    <mergeCell ref="AX148:BB150"/>
    <mergeCell ref="CB134:CI135"/>
    <mergeCell ref="CJ134:CQ135"/>
    <mergeCell ref="CR134:CY135"/>
    <mergeCell ref="CZ134:DG135"/>
    <mergeCell ref="A134:AW134"/>
    <mergeCell ref="AX134:BB135"/>
    <mergeCell ref="BC134:BI135"/>
    <mergeCell ref="A135:AW135"/>
    <mergeCell ref="CZ136:DG137"/>
    <mergeCell ref="A136:AW136"/>
    <mergeCell ref="AX136:BB137"/>
    <mergeCell ref="BC136:BI137"/>
    <mergeCell ref="A137:AW137"/>
    <mergeCell ref="CZ138:DG138"/>
    <mergeCell ref="A138:AW138"/>
    <mergeCell ref="CZ139:DG141"/>
    <mergeCell ref="CJ148:CQ150"/>
    <mergeCell ref="BC148:BI150"/>
    <mergeCell ref="CZ145:DG145"/>
    <mergeCell ref="A145:AW145"/>
    <mergeCell ref="AX145:BB145"/>
    <mergeCell ref="BC145:BI145"/>
    <mergeCell ref="CB145:CI145"/>
    <mergeCell ref="CJ145:CQ145"/>
    <mergeCell ref="A256:AW256"/>
    <mergeCell ref="AX256:BB256"/>
    <mergeCell ref="CB146:CI147"/>
    <mergeCell ref="CJ146:CQ147"/>
    <mergeCell ref="CB153:CI153"/>
    <mergeCell ref="CJ153:CQ153"/>
    <mergeCell ref="CB154:CI155"/>
    <mergeCell ref="CJ154:CQ155"/>
    <mergeCell ref="CB157:CI158"/>
    <mergeCell ref="CJ157:CQ158"/>
    <mergeCell ref="CZ146:DG147"/>
    <mergeCell ref="A146:AW146"/>
    <mergeCell ref="AX146:BB147"/>
    <mergeCell ref="BC146:BI147"/>
    <mergeCell ref="A147:AW147"/>
    <mergeCell ref="CJ256:CQ256"/>
    <mergeCell ref="AX151:BB151"/>
    <mergeCell ref="BC151:BI151"/>
    <mergeCell ref="CB148:CI150"/>
    <mergeCell ref="CB159:CI159"/>
    <mergeCell ref="CJ159:CQ159"/>
    <mergeCell ref="CB151:CI151"/>
    <mergeCell ref="CJ151:CQ151"/>
    <mergeCell ref="BC256:BI256"/>
    <mergeCell ref="CB256:CI256"/>
    <mergeCell ref="CB160:CI160"/>
    <mergeCell ref="BT193:BW193"/>
    <mergeCell ref="BX193:CA193"/>
    <mergeCell ref="CB193:CI193"/>
    <mergeCell ref="CJ193:CQ193"/>
    <mergeCell ref="CR193:CY193"/>
    <mergeCell ref="BC193:BI194"/>
    <mergeCell ref="AX160:BB160"/>
    <mergeCell ref="BC160:BI160"/>
    <mergeCell ref="CB173:CI173"/>
    <mergeCell ref="CJ173:CQ173"/>
    <mergeCell ref="CR173:CY173"/>
    <mergeCell ref="BX173:CA173"/>
    <mergeCell ref="CZ153:DG153"/>
    <mergeCell ref="A153:AW153"/>
    <mergeCell ref="CR153:CY153"/>
    <mergeCell ref="CZ154:DG155"/>
    <mergeCell ref="A154:AW154"/>
    <mergeCell ref="A155:AW155"/>
    <mergeCell ref="CR154:CY155"/>
    <mergeCell ref="CR163:CY163"/>
    <mergeCell ref="CZ163:DG163"/>
    <mergeCell ref="A163:AW163"/>
    <mergeCell ref="AX163:BB163"/>
    <mergeCell ref="BC163:BI163"/>
    <mergeCell ref="A164:AW164"/>
    <mergeCell ref="AX164:BB165"/>
    <mergeCell ref="BC164:BI165"/>
    <mergeCell ref="A165:AW165"/>
    <mergeCell ref="BJ163:BS163"/>
    <mergeCell ref="BT163:BW163"/>
    <mergeCell ref="BX163:CA163"/>
    <mergeCell ref="CR160:CY160"/>
    <mergeCell ref="CZ160:DG160"/>
    <mergeCell ref="A160:AW160"/>
    <mergeCell ref="CZ157:DG158"/>
    <mergeCell ref="A157:AW157"/>
    <mergeCell ref="AX157:BB158"/>
    <mergeCell ref="A156:AW156"/>
    <mergeCell ref="BC157:BI158"/>
    <mergeCell ref="CB161:CI162"/>
    <mergeCell ref="CJ161:CQ162"/>
    <mergeCell ref="CR161:CY162"/>
    <mergeCell ref="CZ161:DG162"/>
    <mergeCell ref="A161:AW161"/>
    <mergeCell ref="AX161:BB162"/>
    <mergeCell ref="BC161:BI162"/>
    <mergeCell ref="A162:AW162"/>
    <mergeCell ref="A167:AW167"/>
    <mergeCell ref="AX167:BB167"/>
    <mergeCell ref="BC167:BI167"/>
    <mergeCell ref="CJ170:CQ170"/>
    <mergeCell ref="CR170:CY170"/>
    <mergeCell ref="CZ170:DG170"/>
    <mergeCell ref="A170:AW170"/>
    <mergeCell ref="AX170:BB170"/>
    <mergeCell ref="BC170:BI170"/>
    <mergeCell ref="BJ170:BS170"/>
    <mergeCell ref="BT170:BW170"/>
    <mergeCell ref="BX170:CA170"/>
    <mergeCell ref="CB170:CI170"/>
    <mergeCell ref="BJ166:BS166"/>
    <mergeCell ref="BT166:BW166"/>
    <mergeCell ref="BX166:CA166"/>
    <mergeCell ref="BJ167:BS167"/>
    <mergeCell ref="BT167:BW167"/>
    <mergeCell ref="BX167:CA167"/>
    <mergeCell ref="CB163:CI163"/>
    <mergeCell ref="CJ163:CQ163"/>
    <mergeCell ref="BJ168:BS169"/>
    <mergeCell ref="CZ167:DG167"/>
    <mergeCell ref="AX193:BB194"/>
    <mergeCell ref="A168:AW168"/>
    <mergeCell ref="AX168:BB169"/>
    <mergeCell ref="BC168:BI169"/>
    <mergeCell ref="CB168:CI169"/>
    <mergeCell ref="CZ168:DG169"/>
    <mergeCell ref="A169:AW169"/>
    <mergeCell ref="CJ168:CQ169"/>
    <mergeCell ref="BT168:BW169"/>
    <mergeCell ref="BX168:CA169"/>
    <mergeCell ref="CR254:CY255"/>
    <mergeCell ref="CZ254:DG255"/>
    <mergeCell ref="CB180:CI181"/>
    <mergeCell ref="CJ180:CQ181"/>
    <mergeCell ref="CR180:CY181"/>
    <mergeCell ref="CZ180:DG181"/>
    <mergeCell ref="A180:AW180"/>
    <mergeCell ref="AX180:BB181"/>
    <mergeCell ref="BC180:BI181"/>
    <mergeCell ref="A181:AW181"/>
    <mergeCell ref="BC245:BI246"/>
    <mergeCell ref="A246:AW246"/>
    <mergeCell ref="AX254:BB255"/>
    <mergeCell ref="BC254:BI255"/>
    <mergeCell ref="CB177:CI179"/>
    <mergeCell ref="CJ177:CQ179"/>
    <mergeCell ref="BJ231:BS231"/>
    <mergeCell ref="BT231:BW231"/>
    <mergeCell ref="BC173:BI173"/>
    <mergeCell ref="CZ231:DF231"/>
    <mergeCell ref="AX249:BB250"/>
    <mergeCell ref="BC249:BI250"/>
    <mergeCell ref="BT185:BW185"/>
    <mergeCell ref="BT194:BW194"/>
    <mergeCell ref="BX194:CA194"/>
    <mergeCell ref="CB194:CI194"/>
    <mergeCell ref="CJ194:CQ194"/>
    <mergeCell ref="CR194:CY194"/>
    <mergeCell ref="CZ194:DF194"/>
    <mergeCell ref="CB195:CI196"/>
    <mergeCell ref="CJ195:CQ196"/>
    <mergeCell ref="CR195:CY196"/>
    <mergeCell ref="CZ195:DG196"/>
    <mergeCell ref="BX197:CA197"/>
    <mergeCell ref="CB197:CI197"/>
    <mergeCell ref="CJ197:CQ197"/>
    <mergeCell ref="CR197:CY197"/>
    <mergeCell ref="BX195:CA196"/>
    <mergeCell ref="BJ204:BS204"/>
    <mergeCell ref="BT204:BW204"/>
    <mergeCell ref="CZ193:DF193"/>
    <mergeCell ref="CR188:CY188"/>
    <mergeCell ref="BJ188:BS188"/>
    <mergeCell ref="BT188:BW188"/>
    <mergeCell ref="BJ201:BS201"/>
    <mergeCell ref="BT192:BW192"/>
    <mergeCell ref="BX192:CA192"/>
    <mergeCell ref="CB192:CI192"/>
    <mergeCell ref="BJ193:BS193"/>
    <mergeCell ref="CZ197:DF197"/>
    <mergeCell ref="CZ202:DF202"/>
    <mergeCell ref="CB43:CI43"/>
    <mergeCell ref="CR97:CY97"/>
    <mergeCell ref="CZ97:DG97"/>
    <mergeCell ref="CZ86:DG87"/>
    <mergeCell ref="CZ93:DG93"/>
    <mergeCell ref="CZ90:DG92"/>
    <mergeCell ref="CZ88:DG88"/>
    <mergeCell ref="CR130:CY131"/>
    <mergeCell ref="CZ130:DG131"/>
    <mergeCell ref="CB166:CI166"/>
    <mergeCell ref="CJ166:CQ166"/>
    <mergeCell ref="CR166:CY166"/>
    <mergeCell ref="CZ166:DG166"/>
    <mergeCell ref="CB164:CI165"/>
    <mergeCell ref="CJ164:CQ165"/>
    <mergeCell ref="CR164:CY165"/>
    <mergeCell ref="CB130:CI131"/>
    <mergeCell ref="CJ160:CQ160"/>
    <mergeCell ref="CB54:CI55"/>
    <mergeCell ref="CR54:CY55"/>
    <mergeCell ref="CB48:CI50"/>
    <mergeCell ref="CJ48:CQ50"/>
    <mergeCell ref="CR48:CY50"/>
    <mergeCell ref="CZ54:DG55"/>
    <mergeCell ref="CR53:CY53"/>
    <mergeCell ref="CZ53:DG53"/>
    <mergeCell ref="CB58:CI58"/>
    <mergeCell ref="CB79:CI79"/>
    <mergeCell ref="CZ98:DG99"/>
    <mergeCell ref="CB77:CI77"/>
    <mergeCell ref="CJ77:CQ77"/>
    <mergeCell ref="CR77:CY77"/>
    <mergeCell ref="CZ251:DG253"/>
    <mergeCell ref="CB167:CI167"/>
    <mergeCell ref="CJ167:CQ167"/>
    <mergeCell ref="BC251:BI253"/>
    <mergeCell ref="CR167:CY167"/>
    <mergeCell ref="CR245:CY246"/>
    <mergeCell ref="A130:AW130"/>
    <mergeCell ref="AX130:BB131"/>
    <mergeCell ref="A82:AW82"/>
    <mergeCell ref="AX82:BB83"/>
    <mergeCell ref="A126:AW126"/>
    <mergeCell ref="A125:AW125"/>
    <mergeCell ref="BT189:BW189"/>
    <mergeCell ref="BX189:CA189"/>
    <mergeCell ref="CB189:CI189"/>
    <mergeCell ref="CJ189:CQ189"/>
    <mergeCell ref="A255:AW255"/>
    <mergeCell ref="CB254:CI255"/>
    <mergeCell ref="CJ254:CQ255"/>
    <mergeCell ref="A97:AW97"/>
    <mergeCell ref="AX173:BB173"/>
    <mergeCell ref="BC188:BI192"/>
    <mergeCell ref="BJ173:BS173"/>
    <mergeCell ref="CR248:CY248"/>
    <mergeCell ref="CB249:CI250"/>
    <mergeCell ref="CB185:CI185"/>
    <mergeCell ref="CZ245:DG246"/>
    <mergeCell ref="A245:AW245"/>
    <mergeCell ref="BJ245:BS246"/>
    <mergeCell ref="BT245:BW246"/>
    <mergeCell ref="BX245:CA246"/>
    <mergeCell ref="BJ185:BS185"/>
    <mergeCell ref="CR261:CY261"/>
    <mergeCell ref="CZ261:DG261"/>
    <mergeCell ref="CZ148:DG150"/>
    <mergeCell ref="BX257:CA258"/>
    <mergeCell ref="CZ159:DG159"/>
    <mergeCell ref="CZ256:DG256"/>
    <mergeCell ref="A252:AW252"/>
    <mergeCell ref="A253:AW253"/>
    <mergeCell ref="BJ161:BS162"/>
    <mergeCell ref="BT161:BW162"/>
    <mergeCell ref="BX161:CA162"/>
    <mergeCell ref="BJ164:BS165"/>
    <mergeCell ref="BT164:BW165"/>
    <mergeCell ref="A196:AW196"/>
    <mergeCell ref="BJ257:BS258"/>
    <mergeCell ref="CR151:CY151"/>
    <mergeCell ref="CZ151:DG151"/>
    <mergeCell ref="CJ260:CQ260"/>
    <mergeCell ref="CR260:CY260"/>
    <mergeCell ref="CZ260:DG260"/>
    <mergeCell ref="A260:AW260"/>
    <mergeCell ref="AX260:BB260"/>
    <mergeCell ref="BC260:BI260"/>
    <mergeCell ref="CJ257:CQ258"/>
    <mergeCell ref="CR257:CY258"/>
    <mergeCell ref="CZ257:DG258"/>
    <mergeCell ref="A257:AW257"/>
    <mergeCell ref="AX257:BB258"/>
    <mergeCell ref="BC257:BI258"/>
    <mergeCell ref="A258:AW258"/>
    <mergeCell ref="CB257:CI258"/>
    <mergeCell ref="A251:AW251"/>
    <mergeCell ref="CR259:CY259"/>
    <mergeCell ref="CZ259:DG259"/>
    <mergeCell ref="A259:AW259"/>
    <mergeCell ref="AX259:BB259"/>
    <mergeCell ref="BC259:BI259"/>
    <mergeCell ref="CB260:CI260"/>
    <mergeCell ref="A93:AW93"/>
    <mergeCell ref="AX93:BB93"/>
    <mergeCell ref="A90:AW90"/>
    <mergeCell ref="AX90:BB92"/>
    <mergeCell ref="A98:AW98"/>
    <mergeCell ref="BC130:BI131"/>
    <mergeCell ref="A178:AW178"/>
    <mergeCell ref="CR177:CY179"/>
    <mergeCell ref="CZ177:DG179"/>
    <mergeCell ref="A177:AW177"/>
    <mergeCell ref="CZ164:DG165"/>
    <mergeCell ref="CZ188:DF188"/>
    <mergeCell ref="AX188:BB192"/>
    <mergeCell ref="A121:AW121"/>
    <mergeCell ref="CR256:CY256"/>
    <mergeCell ref="A129:AW129"/>
    <mergeCell ref="A133:AW133"/>
    <mergeCell ref="AX132:BB133"/>
    <mergeCell ref="AX251:BB253"/>
    <mergeCell ref="AX166:BB166"/>
    <mergeCell ref="A254:AW254"/>
    <mergeCell ref="CB251:CI253"/>
    <mergeCell ref="CJ251:CQ253"/>
    <mergeCell ref="CR251:CY253"/>
    <mergeCell ref="CB245:CI246"/>
    <mergeCell ref="CJ245:CQ246"/>
    <mergeCell ref="BJ261:BS261"/>
    <mergeCell ref="BT261:BW261"/>
    <mergeCell ref="BX261:CA261"/>
    <mergeCell ref="BJ262:BS263"/>
    <mergeCell ref="BT262:BW263"/>
    <mergeCell ref="BX262:CA263"/>
    <mergeCell ref="A261:AW261"/>
    <mergeCell ref="AX261:BB261"/>
    <mergeCell ref="BC261:BI261"/>
    <mergeCell ref="CB261:CI261"/>
    <mergeCell ref="CJ261:CQ261"/>
    <mergeCell ref="A263:AW263"/>
    <mergeCell ref="A262:AW262"/>
    <mergeCell ref="CB259:CI259"/>
    <mergeCell ref="CJ259:CQ259"/>
    <mergeCell ref="CJ262:CQ263"/>
    <mergeCell ref="BJ259:BS259"/>
    <mergeCell ref="BT259:BW259"/>
    <mergeCell ref="BX259:CA259"/>
    <mergeCell ref="BJ260:BS260"/>
    <mergeCell ref="BT260:BW260"/>
    <mergeCell ref="BX260:CA260"/>
    <mergeCell ref="A290:DG292"/>
    <mergeCell ref="A287:DG288"/>
    <mergeCell ref="A284:DG286"/>
    <mergeCell ref="A282:DG283"/>
    <mergeCell ref="CB264:CI264"/>
    <mergeCell ref="CJ264:CQ264"/>
    <mergeCell ref="CR264:CY264"/>
    <mergeCell ref="CZ264:DG264"/>
    <mergeCell ref="A264:AW264"/>
    <mergeCell ref="AX264:BB264"/>
    <mergeCell ref="BC264:BI264"/>
    <mergeCell ref="BJ264:BS264"/>
    <mergeCell ref="BT264:BW264"/>
    <mergeCell ref="BX264:CA264"/>
    <mergeCell ref="A277:DG279"/>
    <mergeCell ref="CR262:CY263"/>
    <mergeCell ref="AX262:BB263"/>
    <mergeCell ref="BC262:BI263"/>
    <mergeCell ref="CZ262:DG263"/>
    <mergeCell ref="CB262:CI262"/>
    <mergeCell ref="CB263:CI263"/>
    <mergeCell ref="A272:DG273"/>
    <mergeCell ref="CB248:CI248"/>
    <mergeCell ref="CJ248:CQ248"/>
    <mergeCell ref="CJ249:CQ250"/>
    <mergeCell ref="CR249:CY250"/>
    <mergeCell ref="CZ249:DG250"/>
    <mergeCell ref="CJ185:CQ185"/>
    <mergeCell ref="CR185:CY185"/>
    <mergeCell ref="CZ185:DG185"/>
    <mergeCell ref="A250:AW250"/>
    <mergeCell ref="BC166:BI166"/>
    <mergeCell ref="A249:AW249"/>
    <mergeCell ref="CZ248:DG248"/>
    <mergeCell ref="BT154:BW155"/>
    <mergeCell ref="BT257:BW258"/>
    <mergeCell ref="BX154:CA155"/>
    <mergeCell ref="BX157:CA158"/>
    <mergeCell ref="BJ40:BS40"/>
    <mergeCell ref="BT40:BW40"/>
    <mergeCell ref="BX40:CA40"/>
    <mergeCell ref="BJ110:BS110"/>
    <mergeCell ref="BT110:BW110"/>
    <mergeCell ref="BX110:CA110"/>
    <mergeCell ref="BJ119:BS120"/>
    <mergeCell ref="BT119:BW120"/>
    <mergeCell ref="BX119:CA120"/>
    <mergeCell ref="BX98:CA99"/>
    <mergeCell ref="BJ93:BS93"/>
    <mergeCell ref="BT93:BW93"/>
    <mergeCell ref="BX93:CA93"/>
    <mergeCell ref="BJ97:BS97"/>
    <mergeCell ref="BT97:BW97"/>
    <mergeCell ref="BX97:CA97"/>
    <mergeCell ref="BJ151:BS151"/>
    <mergeCell ref="BT151:BW151"/>
    <mergeCell ref="BX151:CA151"/>
    <mergeCell ref="BJ153:BS153"/>
    <mergeCell ref="BT153:BW153"/>
    <mergeCell ref="BX153:CA153"/>
    <mergeCell ref="BJ154:BS155"/>
    <mergeCell ref="BJ148:BS150"/>
    <mergeCell ref="BT148:BW150"/>
    <mergeCell ref="BX148:CA150"/>
    <mergeCell ref="BJ146:BS147"/>
    <mergeCell ref="CR148:CY150"/>
    <mergeCell ref="CJ130:CQ131"/>
    <mergeCell ref="BX130:CA131"/>
    <mergeCell ref="BJ90:BS92"/>
    <mergeCell ref="BT90:BW92"/>
    <mergeCell ref="BX90:CA92"/>
    <mergeCell ref="BJ98:BS99"/>
    <mergeCell ref="BT98:BW99"/>
    <mergeCell ref="BJ128:BS129"/>
    <mergeCell ref="BT128:BW129"/>
    <mergeCell ref="CJ93:CQ93"/>
    <mergeCell ref="CR119:CY120"/>
    <mergeCell ref="CR127:CY127"/>
    <mergeCell ref="CJ119:CQ120"/>
    <mergeCell ref="CR110:CY110"/>
    <mergeCell ref="CR139:CY141"/>
    <mergeCell ref="BT146:BW147"/>
    <mergeCell ref="CB136:CI137"/>
    <mergeCell ref="CJ136:CQ137"/>
    <mergeCell ref="CB138:CI138"/>
    <mergeCell ref="CR146:CY147"/>
    <mergeCell ref="BT81:BW81"/>
    <mergeCell ref="BX81:CA81"/>
    <mergeCell ref="BT139:BW141"/>
    <mergeCell ref="BX139:CA141"/>
    <mergeCell ref="BJ142:BS144"/>
    <mergeCell ref="BT142:BW144"/>
    <mergeCell ref="BX142:CA144"/>
    <mergeCell ref="BX106:CA106"/>
    <mergeCell ref="CB106:CI106"/>
    <mergeCell ref="CJ106:CQ106"/>
    <mergeCell ref="CR106:CY106"/>
    <mergeCell ref="CZ106:DG106"/>
    <mergeCell ref="CZ82:DG83"/>
    <mergeCell ref="CR145:CY145"/>
    <mergeCell ref="CB53:CI53"/>
    <mergeCell ref="CJ54:CQ55"/>
    <mergeCell ref="BT79:BW79"/>
    <mergeCell ref="BX79:CA79"/>
    <mergeCell ref="BJ77:BS77"/>
    <mergeCell ref="BT77:BW77"/>
    <mergeCell ref="BX77:CA77"/>
    <mergeCell ref="CZ77:DG77"/>
    <mergeCell ref="BJ78:BS78"/>
    <mergeCell ref="BT78:BW78"/>
    <mergeCell ref="BX78:CA78"/>
    <mergeCell ref="CR59:CY60"/>
    <mergeCell ref="CZ59:DG60"/>
    <mergeCell ref="BJ56:BS56"/>
    <mergeCell ref="BT56:BW56"/>
    <mergeCell ref="BX56:CA56"/>
    <mergeCell ref="CB56:CI56"/>
    <mergeCell ref="CJ56:CQ56"/>
    <mergeCell ref="CZ52:DG52"/>
    <mergeCell ref="BX53:CA53"/>
    <mergeCell ref="BJ43:BS43"/>
    <mergeCell ref="BT43:BW43"/>
    <mergeCell ref="BX43:CA43"/>
    <mergeCell ref="AX84:BB84"/>
    <mergeCell ref="BC84:BI84"/>
    <mergeCell ref="BJ84:BS84"/>
    <mergeCell ref="BT84:BW84"/>
    <mergeCell ref="BX84:CA84"/>
    <mergeCell ref="CZ84:DG84"/>
    <mergeCell ref="BX82:CA83"/>
    <mergeCell ref="CR44:CY47"/>
    <mergeCell ref="CZ44:DG47"/>
    <mergeCell ref="CJ53:CQ53"/>
    <mergeCell ref="CB52:CI52"/>
    <mergeCell ref="CJ52:CQ52"/>
    <mergeCell ref="BT44:BW47"/>
    <mergeCell ref="BX44:CA47"/>
    <mergeCell ref="BJ48:BS50"/>
    <mergeCell ref="BT48:BW50"/>
    <mergeCell ref="CR78:CY78"/>
    <mergeCell ref="CZ78:DG78"/>
    <mergeCell ref="BJ76:BS76"/>
    <mergeCell ref="BT76:BW76"/>
    <mergeCell ref="BX76:CA76"/>
    <mergeCell ref="CB76:CI76"/>
    <mergeCell ref="CJ76:CQ76"/>
    <mergeCell ref="BT67:BW67"/>
    <mergeCell ref="CR52:CY52"/>
    <mergeCell ref="CZ81:DG81"/>
    <mergeCell ref="BJ81:BS81"/>
    <mergeCell ref="A149:AW149"/>
    <mergeCell ref="A150:AW150"/>
    <mergeCell ref="CJ97:CQ97"/>
    <mergeCell ref="CB97:CI97"/>
    <mergeCell ref="AX245:BB246"/>
    <mergeCell ref="A110:AW110"/>
    <mergeCell ref="A119:AW119"/>
    <mergeCell ref="A120:AW120"/>
    <mergeCell ref="A84:AW84"/>
    <mergeCell ref="A166:AW166"/>
    <mergeCell ref="AX177:BB179"/>
    <mergeCell ref="BC177:BI179"/>
    <mergeCell ref="A179:AW179"/>
    <mergeCell ref="A171:AW171"/>
    <mergeCell ref="AX171:BB172"/>
    <mergeCell ref="BC171:BI172"/>
    <mergeCell ref="A172:AW172"/>
    <mergeCell ref="BJ127:BS127"/>
    <mergeCell ref="BT127:BW127"/>
    <mergeCell ref="BX127:CA127"/>
    <mergeCell ref="BJ125:BS126"/>
    <mergeCell ref="BT125:BW126"/>
    <mergeCell ref="BX125:CA126"/>
    <mergeCell ref="BJ145:BS145"/>
    <mergeCell ref="BT145:BW145"/>
    <mergeCell ref="BX145:CA145"/>
    <mergeCell ref="BX128:CA129"/>
    <mergeCell ref="BJ130:BS131"/>
    <mergeCell ref="BT130:BW131"/>
    <mergeCell ref="BX146:CA147"/>
    <mergeCell ref="BJ139:BS141"/>
    <mergeCell ref="BT173:BW173"/>
    <mergeCell ref="A28:AW28"/>
    <mergeCell ref="AX28:BB28"/>
    <mergeCell ref="BC28:BI28"/>
    <mergeCell ref="A24:AW24"/>
    <mergeCell ref="AX24:BB24"/>
    <mergeCell ref="BC24:BI24"/>
    <mergeCell ref="A23:AW23"/>
    <mergeCell ref="AX23:BB23"/>
    <mergeCell ref="BC23:BI23"/>
    <mergeCell ref="BJ86:BS87"/>
    <mergeCell ref="BT86:BW87"/>
    <mergeCell ref="BX86:CA87"/>
    <mergeCell ref="BJ85:BS85"/>
    <mergeCell ref="BT85:BW85"/>
    <mergeCell ref="BX85:CA85"/>
    <mergeCell ref="BJ58:BS58"/>
    <mergeCell ref="BT58:BW58"/>
    <mergeCell ref="BX58:CA58"/>
    <mergeCell ref="BJ52:BS52"/>
    <mergeCell ref="BT52:BW52"/>
    <mergeCell ref="BX52:CA52"/>
    <mergeCell ref="BJ53:BS53"/>
    <mergeCell ref="BT53:BW53"/>
    <mergeCell ref="BX48:CA50"/>
    <mergeCell ref="BJ54:BS55"/>
    <mergeCell ref="BT54:BW55"/>
    <mergeCell ref="BX54:CA55"/>
    <mergeCell ref="BJ59:BS60"/>
    <mergeCell ref="BT59:BW60"/>
    <mergeCell ref="BX59:CA60"/>
    <mergeCell ref="BJ82:BS83"/>
    <mergeCell ref="BT82:BW83"/>
    <mergeCell ref="BX160:CA160"/>
    <mergeCell ref="BJ256:BS256"/>
    <mergeCell ref="BT256:BW256"/>
    <mergeCell ref="BX256:CA256"/>
    <mergeCell ref="BJ254:BS255"/>
    <mergeCell ref="BT254:BW255"/>
    <mergeCell ref="BX254:CA255"/>
    <mergeCell ref="BJ251:BS253"/>
    <mergeCell ref="BT251:BW253"/>
    <mergeCell ref="BX251:CA253"/>
    <mergeCell ref="BJ249:BS250"/>
    <mergeCell ref="BT249:BW250"/>
    <mergeCell ref="BX249:CA250"/>
    <mergeCell ref="BJ248:BS248"/>
    <mergeCell ref="BT248:BW248"/>
    <mergeCell ref="BX248:CA248"/>
    <mergeCell ref="BJ197:BS197"/>
    <mergeCell ref="BT197:BW197"/>
    <mergeCell ref="BX204:CA204"/>
    <mergeCell ref="BJ192:BS192"/>
    <mergeCell ref="BJ187:BS187"/>
    <mergeCell ref="BT187:BW187"/>
    <mergeCell ref="BX187:CA187"/>
    <mergeCell ref="BJ205:BS205"/>
    <mergeCell ref="BT205:BW205"/>
    <mergeCell ref="BX205:CA205"/>
    <mergeCell ref="BT242:BW243"/>
    <mergeCell ref="BX242:CA243"/>
    <mergeCell ref="BX164:CA165"/>
    <mergeCell ref="BT202:BW202"/>
    <mergeCell ref="BX202:CA202"/>
    <mergeCell ref="BJ199:BS199"/>
    <mergeCell ref="CB187:CI187"/>
    <mergeCell ref="CJ187:CQ187"/>
    <mergeCell ref="CR187:CY187"/>
    <mergeCell ref="CZ199:DF199"/>
    <mergeCell ref="BT201:BW201"/>
    <mergeCell ref="BX201:CA201"/>
    <mergeCell ref="CZ201:DF201"/>
    <mergeCell ref="BJ191:BS191"/>
    <mergeCell ref="BT191:BW191"/>
    <mergeCell ref="BX191:CA191"/>
    <mergeCell ref="CB191:CI191"/>
    <mergeCell ref="CJ191:CQ191"/>
    <mergeCell ref="CR201:CY201"/>
    <mergeCell ref="CR198:CY198"/>
    <mergeCell ref="CZ198:DF198"/>
    <mergeCell ref="BJ200:BS200"/>
    <mergeCell ref="BT200:BW200"/>
    <mergeCell ref="BX200:CA200"/>
    <mergeCell ref="CB201:CI201"/>
    <mergeCell ref="CJ201:CQ201"/>
    <mergeCell ref="CR199:CY199"/>
    <mergeCell ref="CR189:CY189"/>
    <mergeCell ref="CZ189:DF189"/>
    <mergeCell ref="BJ190:BS190"/>
    <mergeCell ref="BT190:BW190"/>
    <mergeCell ref="BX190:CA190"/>
    <mergeCell ref="CB190:CI190"/>
    <mergeCell ref="CJ190:CQ190"/>
    <mergeCell ref="CR190:CY190"/>
    <mergeCell ref="BT199:BW199"/>
    <mergeCell ref="BX199:CA199"/>
    <mergeCell ref="CZ190:DF190"/>
    <mergeCell ref="CR205:CY205"/>
    <mergeCell ref="CZ205:DF205"/>
    <mergeCell ref="AX201:BB204"/>
    <mergeCell ref="BC201:BI204"/>
    <mergeCell ref="BJ203:BS203"/>
    <mergeCell ref="BT203:BW203"/>
    <mergeCell ref="BX203:CA203"/>
    <mergeCell ref="CB203:CI203"/>
    <mergeCell ref="CJ203:CQ203"/>
    <mergeCell ref="CR203:CY203"/>
    <mergeCell ref="BJ202:BS202"/>
    <mergeCell ref="A228:AW228"/>
    <mergeCell ref="BJ228:BS228"/>
    <mergeCell ref="BT228:BW228"/>
    <mergeCell ref="BX228:CA228"/>
    <mergeCell ref="CB228:CI228"/>
    <mergeCell ref="CJ228:CQ228"/>
    <mergeCell ref="CR228:CY228"/>
    <mergeCell ref="CZ214:DG215"/>
    <mergeCell ref="CZ209:DG210"/>
    <mergeCell ref="CZ208:DF208"/>
    <mergeCell ref="CJ213:CQ213"/>
    <mergeCell ref="CJ204:CQ204"/>
    <mergeCell ref="CR204:CY204"/>
    <mergeCell ref="CZ204:DF204"/>
    <mergeCell ref="CB205:CI205"/>
    <mergeCell ref="CJ205:CQ205"/>
    <mergeCell ref="CB202:CI202"/>
    <mergeCell ref="CJ202:CQ202"/>
    <mergeCell ref="CR202:CY202"/>
    <mergeCell ref="CJ225:CQ225"/>
    <mergeCell ref="CR225:CY225"/>
    <mergeCell ref="CZ230:DF230"/>
    <mergeCell ref="AX228:BB230"/>
    <mergeCell ref="BC228:BI230"/>
    <mergeCell ref="CB223:CI223"/>
    <mergeCell ref="CJ223:CQ223"/>
    <mergeCell ref="AX209:BB210"/>
    <mergeCell ref="BC209:BI210"/>
    <mergeCell ref="BJ209:BS210"/>
    <mergeCell ref="A229:AW229"/>
    <mergeCell ref="BJ229:BS229"/>
    <mergeCell ref="BT229:BW229"/>
    <mergeCell ref="BX229:CA229"/>
    <mergeCell ref="CZ225:DF225"/>
    <mergeCell ref="AX225:BB227"/>
    <mergeCell ref="BC225:BI227"/>
    <mergeCell ref="CZ222:DF222"/>
    <mergeCell ref="BJ223:BS223"/>
    <mergeCell ref="CR221:CY221"/>
    <mergeCell ref="CZ221:DF221"/>
    <mergeCell ref="A214:AW214"/>
    <mergeCell ref="BJ214:BS215"/>
    <mergeCell ref="BT214:BW215"/>
    <mergeCell ref="BX214:CA215"/>
    <mergeCell ref="CB214:CI215"/>
    <mergeCell ref="CR213:CY213"/>
    <mergeCell ref="A216:AW216"/>
    <mergeCell ref="BJ216:BS216"/>
    <mergeCell ref="BT216:BW216"/>
    <mergeCell ref="BX216:CA216"/>
    <mergeCell ref="CB216:CI216"/>
    <mergeCell ref="CJ216:CQ216"/>
    <mergeCell ref="CR216:CY216"/>
    <mergeCell ref="BJ227:BS227"/>
    <mergeCell ref="BJ221:BS221"/>
    <mergeCell ref="BT221:BW221"/>
    <mergeCell ref="BX221:CA221"/>
    <mergeCell ref="CB221:CI221"/>
    <mergeCell ref="CJ221:CQ221"/>
    <mergeCell ref="CJ214:CQ215"/>
    <mergeCell ref="A231:AW234"/>
    <mergeCell ref="AX231:BB234"/>
    <mergeCell ref="BJ224:BS224"/>
    <mergeCell ref="A210:AW210"/>
    <mergeCell ref="BJ211:BS211"/>
    <mergeCell ref="BT211:BW211"/>
    <mergeCell ref="BX211:CA211"/>
    <mergeCell ref="CB211:CI211"/>
    <mergeCell ref="CJ211:CQ211"/>
    <mergeCell ref="CR211:CY211"/>
    <mergeCell ref="BT232:BW232"/>
    <mergeCell ref="BX232:CA232"/>
    <mergeCell ref="CB232:CI232"/>
    <mergeCell ref="CB218:CI218"/>
    <mergeCell ref="CJ218:CQ218"/>
    <mergeCell ref="CR218:CY218"/>
    <mergeCell ref="A230:AW230"/>
    <mergeCell ref="BJ230:BS230"/>
    <mergeCell ref="BT230:BW230"/>
    <mergeCell ref="BX230:CA230"/>
    <mergeCell ref="CB230:CI230"/>
    <mergeCell ref="CJ230:CQ230"/>
    <mergeCell ref="CR230:CY230"/>
    <mergeCell ref="A217:AW217"/>
    <mergeCell ref="A244:AW244"/>
    <mergeCell ref="AX244:BB244"/>
    <mergeCell ref="BC244:BI244"/>
    <mergeCell ref="BJ244:BS244"/>
    <mergeCell ref="BT244:BW244"/>
    <mergeCell ref="BX244:CA244"/>
    <mergeCell ref="CB244:CI244"/>
    <mergeCell ref="CJ244:CQ244"/>
    <mergeCell ref="CR244:CY244"/>
    <mergeCell ref="CZ240:DG241"/>
    <mergeCell ref="A241:AW241"/>
    <mergeCell ref="A242:AW242"/>
    <mergeCell ref="BJ239:BS239"/>
    <mergeCell ref="A235:AW235"/>
    <mergeCell ref="AX235:BB235"/>
    <mergeCell ref="BC235:BI235"/>
    <mergeCell ref="BJ235:BS235"/>
    <mergeCell ref="BT235:BW235"/>
    <mergeCell ref="BX235:CA235"/>
    <mergeCell ref="CB235:CI235"/>
    <mergeCell ref="CJ235:CQ235"/>
    <mergeCell ref="CR235:CY235"/>
    <mergeCell ref="CB237:CI237"/>
    <mergeCell ref="CJ237:CQ237"/>
    <mergeCell ref="CR237:CY237"/>
    <mergeCell ref="CZ237:DG237"/>
    <mergeCell ref="CZ244:DG244"/>
    <mergeCell ref="BJ236:BS236"/>
    <mergeCell ref="BT236:BW236"/>
    <mergeCell ref="BX236:CA236"/>
    <mergeCell ref="CB236:CI236"/>
    <mergeCell ref="CJ236:CQ236"/>
    <mergeCell ref="CZ236:DG236"/>
    <mergeCell ref="AX236:BB239"/>
    <mergeCell ref="BC236:BI239"/>
    <mergeCell ref="CZ235:DF235"/>
    <mergeCell ref="CB238:CI238"/>
    <mergeCell ref="CJ238:CQ238"/>
    <mergeCell ref="CR238:CY238"/>
    <mergeCell ref="BC222:BI224"/>
    <mergeCell ref="CZ217:DF217"/>
    <mergeCell ref="CZ223:DF223"/>
    <mergeCell ref="CZ226:DF226"/>
    <mergeCell ref="CR214:CY215"/>
    <mergeCell ref="BT227:BW227"/>
    <mergeCell ref="BX227:CA227"/>
    <mergeCell ref="CB227:CI227"/>
    <mergeCell ref="CJ227:CQ227"/>
    <mergeCell ref="CR227:CY227"/>
    <mergeCell ref="CZ227:DF227"/>
    <mergeCell ref="BT224:BW224"/>
    <mergeCell ref="BX224:CA224"/>
    <mergeCell ref="CB224:CI224"/>
    <mergeCell ref="CJ224:CQ224"/>
    <mergeCell ref="CJ232:CQ232"/>
    <mergeCell ref="CR232:CY232"/>
    <mergeCell ref="BX231:CA231"/>
    <mergeCell ref="CB231:CI231"/>
    <mergeCell ref="CJ231:CQ231"/>
    <mergeCell ref="CR231:CY231"/>
    <mergeCell ref="CB229:CI229"/>
    <mergeCell ref="CJ229:CQ229"/>
    <mergeCell ref="CR229:CY229"/>
    <mergeCell ref="CJ217:CQ217"/>
    <mergeCell ref="CZ242:DG243"/>
    <mergeCell ref="CZ182:DG182"/>
    <mergeCell ref="CB171:CI172"/>
    <mergeCell ref="CJ171:CQ172"/>
    <mergeCell ref="BT195:BW196"/>
    <mergeCell ref="BJ195:BS196"/>
    <mergeCell ref="BJ171:BS172"/>
    <mergeCell ref="BT171:BW172"/>
    <mergeCell ref="BX171:CA172"/>
    <mergeCell ref="CR219:CY219"/>
    <mergeCell ref="CZ219:DF219"/>
    <mergeCell ref="CR222:CY222"/>
    <mergeCell ref="BJ225:BS225"/>
    <mergeCell ref="BT225:BW225"/>
    <mergeCell ref="BX225:CA225"/>
    <mergeCell ref="CB225:CI225"/>
    <mergeCell ref="BJ234:BS234"/>
    <mergeCell ref="BT239:BW239"/>
    <mergeCell ref="CZ239:DG239"/>
    <mergeCell ref="CZ229:DF229"/>
    <mergeCell ref="CZ232:DF232"/>
    <mergeCell ref="CZ228:DF228"/>
    <mergeCell ref="BJ217:BS217"/>
    <mergeCell ref="BT217:BW217"/>
    <mergeCell ref="BX217:CA217"/>
    <mergeCell ref="CB217:CI217"/>
    <mergeCell ref="CR224:CY224"/>
    <mergeCell ref="CZ234:DF234"/>
    <mergeCell ref="BT209:BW210"/>
    <mergeCell ref="BX209:CA210"/>
    <mergeCell ref="CB209:CI210"/>
    <mergeCell ref="CJ209:CQ210"/>
    <mergeCell ref="CB242:CI243"/>
    <mergeCell ref="BC231:BI234"/>
    <mergeCell ref="BJ232:BS232"/>
    <mergeCell ref="AX242:BB243"/>
    <mergeCell ref="BC242:BI243"/>
    <mergeCell ref="BX239:CA239"/>
    <mergeCell ref="CB239:CI239"/>
    <mergeCell ref="CJ239:CQ239"/>
    <mergeCell ref="CR239:CY239"/>
    <mergeCell ref="BT234:BW234"/>
    <mergeCell ref="BX234:CA234"/>
    <mergeCell ref="CB234:CI234"/>
    <mergeCell ref="CJ234:CQ234"/>
    <mergeCell ref="CR234:CY234"/>
    <mergeCell ref="BJ237:BS237"/>
    <mergeCell ref="BT237:BW237"/>
    <mergeCell ref="BX237:CA237"/>
    <mergeCell ref="CJ242:CQ243"/>
    <mergeCell ref="CR242:CY243"/>
    <mergeCell ref="CR236:CY236"/>
    <mergeCell ref="BJ240:BS241"/>
    <mergeCell ref="BT240:BW241"/>
    <mergeCell ref="BX240:CA241"/>
    <mergeCell ref="CB240:CI241"/>
    <mergeCell ref="CJ240:CQ241"/>
    <mergeCell ref="CR240:CY241"/>
    <mergeCell ref="BJ206:BS206"/>
    <mergeCell ref="BT206:BW206"/>
    <mergeCell ref="BX206:CA206"/>
    <mergeCell ref="CB206:CI206"/>
    <mergeCell ref="CJ206:CQ206"/>
    <mergeCell ref="CR206:CY206"/>
    <mergeCell ref="CZ206:DF206"/>
    <mergeCell ref="BJ207:BS207"/>
    <mergeCell ref="BT207:BW207"/>
    <mergeCell ref="BX207:CA207"/>
    <mergeCell ref="CB207:CI207"/>
    <mergeCell ref="CJ207:CQ207"/>
    <mergeCell ref="CR207:CY207"/>
    <mergeCell ref="CZ207:DF207"/>
    <mergeCell ref="BJ226:BS226"/>
    <mergeCell ref="BT226:BW226"/>
    <mergeCell ref="BX226:CA226"/>
    <mergeCell ref="CB226:CI226"/>
    <mergeCell ref="CJ226:CQ226"/>
    <mergeCell ref="BJ219:BS219"/>
    <mergeCell ref="BT219:BW219"/>
    <mergeCell ref="BX219:CA219"/>
    <mergeCell ref="CB219:CI219"/>
    <mergeCell ref="CJ219:CQ219"/>
    <mergeCell ref="CR226:CY226"/>
    <mergeCell ref="CZ211:DF211"/>
    <mergeCell ref="CZ216:DF216"/>
    <mergeCell ref="DH33:DT33"/>
    <mergeCell ref="DH32:DT32"/>
    <mergeCell ref="DU32:EG32"/>
    <mergeCell ref="EH32:ET32"/>
    <mergeCell ref="CB200:CI200"/>
    <mergeCell ref="CJ200:CQ200"/>
    <mergeCell ref="CR200:CY200"/>
    <mergeCell ref="CZ200:DF200"/>
    <mergeCell ref="AX197:BB200"/>
    <mergeCell ref="BC197:BI200"/>
    <mergeCell ref="BJ212:BS212"/>
    <mergeCell ref="BT212:BW212"/>
    <mergeCell ref="BX212:CA212"/>
    <mergeCell ref="CB212:CI212"/>
    <mergeCell ref="CJ212:CQ212"/>
    <mergeCell ref="CR212:CY212"/>
    <mergeCell ref="CZ212:DF212"/>
    <mergeCell ref="BJ198:BS198"/>
    <mergeCell ref="BT198:BW198"/>
    <mergeCell ref="BX198:CA198"/>
    <mergeCell ref="CB198:CI198"/>
    <mergeCell ref="CJ198:CQ198"/>
    <mergeCell ref="BJ177:BS179"/>
    <mergeCell ref="BT177:BW179"/>
    <mergeCell ref="BX177:CA179"/>
    <mergeCell ref="BJ180:BS181"/>
    <mergeCell ref="BT180:BW181"/>
    <mergeCell ref="BX180:CA181"/>
    <mergeCell ref="BJ194:BS194"/>
    <mergeCell ref="CJ199:CQ199"/>
    <mergeCell ref="AX205:BB207"/>
    <mergeCell ref="BC205:BI207"/>
    <mergeCell ref="A236:AW239"/>
    <mergeCell ref="A247:AW248"/>
    <mergeCell ref="A106:AW106"/>
    <mergeCell ref="BJ106:BS106"/>
    <mergeCell ref="BJ174:BS174"/>
    <mergeCell ref="BT174:BW174"/>
    <mergeCell ref="BX174:CA174"/>
    <mergeCell ref="CB174:CI174"/>
    <mergeCell ref="CJ174:CQ174"/>
    <mergeCell ref="CR174:CY174"/>
    <mergeCell ref="CZ174:DG174"/>
    <mergeCell ref="BJ175:BS175"/>
    <mergeCell ref="BT175:BW175"/>
    <mergeCell ref="BX175:CA175"/>
    <mergeCell ref="CB175:CI175"/>
    <mergeCell ref="CJ175:CQ175"/>
    <mergeCell ref="CR175:CY175"/>
    <mergeCell ref="CZ175:DG175"/>
    <mergeCell ref="BJ176:BS176"/>
    <mergeCell ref="BT176:BW176"/>
    <mergeCell ref="BX176:CA176"/>
    <mergeCell ref="CB176:CI176"/>
    <mergeCell ref="CJ176:CQ176"/>
    <mergeCell ref="CR176:CY176"/>
    <mergeCell ref="CZ176:DG176"/>
    <mergeCell ref="A173:AW176"/>
    <mergeCell ref="A243:AW243"/>
    <mergeCell ref="A240:AW240"/>
    <mergeCell ref="AX240:BB241"/>
    <mergeCell ref="BC240:BI241"/>
    <mergeCell ref="BJ242:BS243"/>
    <mergeCell ref="BT106:BW106"/>
    <mergeCell ref="A182:AW185"/>
    <mergeCell ref="A186:AW187"/>
    <mergeCell ref="A188:AW192"/>
    <mergeCell ref="A193:AW194"/>
    <mergeCell ref="A197:AW200"/>
    <mergeCell ref="A201:AW204"/>
    <mergeCell ref="A205:AW207"/>
    <mergeCell ref="A211:AW213"/>
    <mergeCell ref="A218:AW221"/>
    <mergeCell ref="A222:AW224"/>
    <mergeCell ref="A225:AW227"/>
    <mergeCell ref="CR171:CY172"/>
    <mergeCell ref="CZ171:DG172"/>
    <mergeCell ref="CZ173:DG173"/>
    <mergeCell ref="A209:AW209"/>
    <mergeCell ref="CR209:CY210"/>
    <mergeCell ref="A208:AW208"/>
    <mergeCell ref="AX208:BB208"/>
    <mergeCell ref="BC208:BI208"/>
    <mergeCell ref="BJ208:BS208"/>
    <mergeCell ref="BT208:BW208"/>
    <mergeCell ref="BX208:CA208"/>
    <mergeCell ref="CB208:CI208"/>
    <mergeCell ref="CJ208:CQ208"/>
    <mergeCell ref="CR208:CY208"/>
    <mergeCell ref="CB204:CI204"/>
    <mergeCell ref="CR217:CY217"/>
    <mergeCell ref="AX214:BB217"/>
    <mergeCell ref="BC214:BI217"/>
    <mergeCell ref="A215:AW215"/>
    <mergeCell ref="CR223:CY223"/>
    <mergeCell ref="BT223:BW223"/>
  </mergeCells>
  <phoneticPr fontId="0" type="noConversion"/>
  <pageMargins left="0.19685039370078741" right="0.19685039370078741" top="0.78740157480314965" bottom="0.39370078740157483" header="0" footer="0"/>
  <pageSetup paperSize="9" scale="85" orientation="landscape" r:id="rId1"/>
  <headerFooter alignWithMargins="0">
    <oddHeader>&amp;L&amp;"Arial,обычный"&amp;6Подготовлено с использованием системы ГАРАНТ</oddHeader>
  </headerFooter>
  <rowBreaks count="5" manualBreakCount="5">
    <brk id="48" max="110" man="1"/>
    <brk id="88" max="110" man="1"/>
    <brk id="129" max="110" man="1"/>
    <brk id="169" max="110" man="1"/>
    <brk id="208" max="110"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Z32"/>
  <sheetViews>
    <sheetView showWhiteSpace="0" view="pageBreakPreview" topLeftCell="A22" zoomScale="120" zoomScaleNormal="100" zoomScaleSheetLayoutView="120" workbookViewId="0">
      <selection activeCell="M22" sqref="M22:O22"/>
    </sheetView>
  </sheetViews>
  <sheetFormatPr defaultRowHeight="12.75" x14ac:dyDescent="0.2"/>
  <cols>
    <col min="1" max="1" width="16.85546875" customWidth="1"/>
    <col min="2" max="2" width="9" customWidth="1"/>
    <col min="3" max="3" width="15.7109375" customWidth="1"/>
    <col min="4" max="4" width="10.5703125" customWidth="1"/>
    <col min="5" max="5" width="13.28515625" customWidth="1"/>
    <col min="6" max="6" width="10" customWidth="1"/>
    <col min="7" max="7" width="11.85546875" bestFit="1" customWidth="1"/>
    <col min="8" max="8" width="9.140625" customWidth="1"/>
    <col min="9" max="9" width="13.28515625" customWidth="1"/>
    <col min="10" max="10" width="10.140625" customWidth="1"/>
    <col min="11" max="12" width="9.7109375" customWidth="1"/>
    <col min="13" max="13" width="13.28515625" customWidth="1"/>
    <col min="14" max="14" width="10" customWidth="1"/>
    <col min="15" max="15" width="9.7109375" customWidth="1"/>
    <col min="16" max="16" width="10.28515625" bestFit="1" customWidth="1"/>
    <col min="25" max="25" width="12.140625" customWidth="1"/>
    <col min="257" max="257" width="16.85546875" customWidth="1"/>
    <col min="258" max="258" width="9" customWidth="1"/>
    <col min="259" max="259" width="15.7109375" customWidth="1"/>
    <col min="260" max="260" width="10.5703125" customWidth="1"/>
    <col min="261" max="261" width="13.28515625" customWidth="1"/>
    <col min="262" max="262" width="10" customWidth="1"/>
    <col min="263" max="263" width="11.85546875" bestFit="1" customWidth="1"/>
    <col min="265" max="265" width="13.28515625" customWidth="1"/>
    <col min="266" max="266" width="10.140625" customWidth="1"/>
    <col min="267" max="268" width="9.7109375" customWidth="1"/>
    <col min="269" max="269" width="13.28515625" customWidth="1"/>
    <col min="270" max="270" width="10" customWidth="1"/>
    <col min="271" max="271" width="9.7109375" customWidth="1"/>
    <col min="272" max="272" width="10.28515625" bestFit="1" customWidth="1"/>
    <col min="281" max="281" width="12.140625" customWidth="1"/>
    <col min="513" max="513" width="16.85546875" customWidth="1"/>
    <col min="514" max="514" width="9" customWidth="1"/>
    <col min="515" max="515" width="15.7109375" customWidth="1"/>
    <col min="516" max="516" width="10.5703125" customWidth="1"/>
    <col min="517" max="517" width="13.28515625" customWidth="1"/>
    <col min="518" max="518" width="10" customWidth="1"/>
    <col min="519" max="519" width="11.85546875" bestFit="1" customWidth="1"/>
    <col min="521" max="521" width="13.28515625" customWidth="1"/>
    <col min="522" max="522" width="10.140625" customWidth="1"/>
    <col min="523" max="524" width="9.7109375" customWidth="1"/>
    <col min="525" max="525" width="13.28515625" customWidth="1"/>
    <col min="526" max="526" width="10" customWidth="1"/>
    <col min="527" max="527" width="9.7109375" customWidth="1"/>
    <col min="528" max="528" width="10.28515625" bestFit="1" customWidth="1"/>
    <col min="537" max="537" width="12.140625" customWidth="1"/>
    <col min="769" max="769" width="16.85546875" customWidth="1"/>
    <col min="770" max="770" width="9" customWidth="1"/>
    <col min="771" max="771" width="15.7109375" customWidth="1"/>
    <col min="772" max="772" width="10.5703125" customWidth="1"/>
    <col min="773" max="773" width="13.28515625" customWidth="1"/>
    <col min="774" max="774" width="10" customWidth="1"/>
    <col min="775" max="775" width="11.85546875" bestFit="1" customWidth="1"/>
    <col min="777" max="777" width="13.28515625" customWidth="1"/>
    <col min="778" max="778" width="10.140625" customWidth="1"/>
    <col min="779" max="780" width="9.7109375" customWidth="1"/>
    <col min="781" max="781" width="13.28515625" customWidth="1"/>
    <col min="782" max="782" width="10" customWidth="1"/>
    <col min="783" max="783" width="9.7109375" customWidth="1"/>
    <col min="784" max="784" width="10.28515625" bestFit="1" customWidth="1"/>
    <col min="793" max="793" width="12.140625" customWidth="1"/>
    <col min="1025" max="1025" width="16.85546875" customWidth="1"/>
    <col min="1026" max="1026" width="9" customWidth="1"/>
    <col min="1027" max="1027" width="15.7109375" customWidth="1"/>
    <col min="1028" max="1028" width="10.5703125" customWidth="1"/>
    <col min="1029" max="1029" width="13.28515625" customWidth="1"/>
    <col min="1030" max="1030" width="10" customWidth="1"/>
    <col min="1031" max="1031" width="11.85546875" bestFit="1" customWidth="1"/>
    <col min="1033" max="1033" width="13.28515625" customWidth="1"/>
    <col min="1034" max="1034" width="10.140625" customWidth="1"/>
    <col min="1035" max="1036" width="9.7109375" customWidth="1"/>
    <col min="1037" max="1037" width="13.28515625" customWidth="1"/>
    <col min="1038" max="1038" width="10" customWidth="1"/>
    <col min="1039" max="1039" width="9.7109375" customWidth="1"/>
    <col min="1040" max="1040" width="10.28515625" bestFit="1" customWidth="1"/>
    <col min="1049" max="1049" width="12.140625" customWidth="1"/>
    <col min="1281" max="1281" width="16.85546875" customWidth="1"/>
    <col min="1282" max="1282" width="9" customWidth="1"/>
    <col min="1283" max="1283" width="15.7109375" customWidth="1"/>
    <col min="1284" max="1284" width="10.5703125" customWidth="1"/>
    <col min="1285" max="1285" width="13.28515625" customWidth="1"/>
    <col min="1286" max="1286" width="10" customWidth="1"/>
    <col min="1287" max="1287" width="11.85546875" bestFit="1" customWidth="1"/>
    <col min="1289" max="1289" width="13.28515625" customWidth="1"/>
    <col min="1290" max="1290" width="10.140625" customWidth="1"/>
    <col min="1291" max="1292" width="9.7109375" customWidth="1"/>
    <col min="1293" max="1293" width="13.28515625" customWidth="1"/>
    <col min="1294" max="1294" width="10" customWidth="1"/>
    <col min="1295" max="1295" width="9.7109375" customWidth="1"/>
    <col min="1296" max="1296" width="10.28515625" bestFit="1" customWidth="1"/>
    <col min="1305" max="1305" width="12.140625" customWidth="1"/>
    <col min="1537" max="1537" width="16.85546875" customWidth="1"/>
    <col min="1538" max="1538" width="9" customWidth="1"/>
    <col min="1539" max="1539" width="15.7109375" customWidth="1"/>
    <col min="1540" max="1540" width="10.5703125" customWidth="1"/>
    <col min="1541" max="1541" width="13.28515625" customWidth="1"/>
    <col min="1542" max="1542" width="10" customWidth="1"/>
    <col min="1543" max="1543" width="11.85546875" bestFit="1" customWidth="1"/>
    <col min="1545" max="1545" width="13.28515625" customWidth="1"/>
    <col min="1546" max="1546" width="10.140625" customWidth="1"/>
    <col min="1547" max="1548" width="9.7109375" customWidth="1"/>
    <col min="1549" max="1549" width="13.28515625" customWidth="1"/>
    <col min="1550" max="1550" width="10" customWidth="1"/>
    <col min="1551" max="1551" width="9.7109375" customWidth="1"/>
    <col min="1552" max="1552" width="10.28515625" bestFit="1" customWidth="1"/>
    <col min="1561" max="1561" width="12.140625" customWidth="1"/>
    <col min="1793" max="1793" width="16.85546875" customWidth="1"/>
    <col min="1794" max="1794" width="9" customWidth="1"/>
    <col min="1795" max="1795" width="15.7109375" customWidth="1"/>
    <col min="1796" max="1796" width="10.5703125" customWidth="1"/>
    <col min="1797" max="1797" width="13.28515625" customWidth="1"/>
    <col min="1798" max="1798" width="10" customWidth="1"/>
    <col min="1799" max="1799" width="11.85546875" bestFit="1" customWidth="1"/>
    <col min="1801" max="1801" width="13.28515625" customWidth="1"/>
    <col min="1802" max="1802" width="10.140625" customWidth="1"/>
    <col min="1803" max="1804" width="9.7109375" customWidth="1"/>
    <col min="1805" max="1805" width="13.28515625" customWidth="1"/>
    <col min="1806" max="1806" width="10" customWidth="1"/>
    <col min="1807" max="1807" width="9.7109375" customWidth="1"/>
    <col min="1808" max="1808" width="10.28515625" bestFit="1" customWidth="1"/>
    <col min="1817" max="1817" width="12.140625" customWidth="1"/>
    <col min="2049" max="2049" width="16.85546875" customWidth="1"/>
    <col min="2050" max="2050" width="9" customWidth="1"/>
    <col min="2051" max="2051" width="15.7109375" customWidth="1"/>
    <col min="2052" max="2052" width="10.5703125" customWidth="1"/>
    <col min="2053" max="2053" width="13.28515625" customWidth="1"/>
    <col min="2054" max="2054" width="10" customWidth="1"/>
    <col min="2055" max="2055" width="11.85546875" bestFit="1" customWidth="1"/>
    <col min="2057" max="2057" width="13.28515625" customWidth="1"/>
    <col min="2058" max="2058" width="10.140625" customWidth="1"/>
    <col min="2059" max="2060" width="9.7109375" customWidth="1"/>
    <col min="2061" max="2061" width="13.28515625" customWidth="1"/>
    <col min="2062" max="2062" width="10" customWidth="1"/>
    <col min="2063" max="2063" width="9.7109375" customWidth="1"/>
    <col min="2064" max="2064" width="10.28515625" bestFit="1" customWidth="1"/>
    <col min="2073" max="2073" width="12.140625" customWidth="1"/>
    <col min="2305" max="2305" width="16.85546875" customWidth="1"/>
    <col min="2306" max="2306" width="9" customWidth="1"/>
    <col min="2307" max="2307" width="15.7109375" customWidth="1"/>
    <col min="2308" max="2308" width="10.5703125" customWidth="1"/>
    <col min="2309" max="2309" width="13.28515625" customWidth="1"/>
    <col min="2310" max="2310" width="10" customWidth="1"/>
    <col min="2311" max="2311" width="11.85546875" bestFit="1" customWidth="1"/>
    <col min="2313" max="2313" width="13.28515625" customWidth="1"/>
    <col min="2314" max="2314" width="10.140625" customWidth="1"/>
    <col min="2315" max="2316" width="9.7109375" customWidth="1"/>
    <col min="2317" max="2317" width="13.28515625" customWidth="1"/>
    <col min="2318" max="2318" width="10" customWidth="1"/>
    <col min="2319" max="2319" width="9.7109375" customWidth="1"/>
    <col min="2320" max="2320" width="10.28515625" bestFit="1" customWidth="1"/>
    <col min="2329" max="2329" width="12.140625" customWidth="1"/>
    <col min="2561" max="2561" width="16.85546875" customWidth="1"/>
    <col min="2562" max="2562" width="9" customWidth="1"/>
    <col min="2563" max="2563" width="15.7109375" customWidth="1"/>
    <col min="2564" max="2564" width="10.5703125" customWidth="1"/>
    <col min="2565" max="2565" width="13.28515625" customWidth="1"/>
    <col min="2566" max="2566" width="10" customWidth="1"/>
    <col min="2567" max="2567" width="11.85546875" bestFit="1" customWidth="1"/>
    <col min="2569" max="2569" width="13.28515625" customWidth="1"/>
    <col min="2570" max="2570" width="10.140625" customWidth="1"/>
    <col min="2571" max="2572" width="9.7109375" customWidth="1"/>
    <col min="2573" max="2573" width="13.28515625" customWidth="1"/>
    <col min="2574" max="2574" width="10" customWidth="1"/>
    <col min="2575" max="2575" width="9.7109375" customWidth="1"/>
    <col min="2576" max="2576" width="10.28515625" bestFit="1" customWidth="1"/>
    <col min="2585" max="2585" width="12.140625" customWidth="1"/>
    <col min="2817" max="2817" width="16.85546875" customWidth="1"/>
    <col min="2818" max="2818" width="9" customWidth="1"/>
    <col min="2819" max="2819" width="15.7109375" customWidth="1"/>
    <col min="2820" max="2820" width="10.5703125" customWidth="1"/>
    <col min="2821" max="2821" width="13.28515625" customWidth="1"/>
    <col min="2822" max="2822" width="10" customWidth="1"/>
    <col min="2823" max="2823" width="11.85546875" bestFit="1" customWidth="1"/>
    <col min="2825" max="2825" width="13.28515625" customWidth="1"/>
    <col min="2826" max="2826" width="10.140625" customWidth="1"/>
    <col min="2827" max="2828" width="9.7109375" customWidth="1"/>
    <col min="2829" max="2829" width="13.28515625" customWidth="1"/>
    <col min="2830" max="2830" width="10" customWidth="1"/>
    <col min="2831" max="2831" width="9.7109375" customWidth="1"/>
    <col min="2832" max="2832" width="10.28515625" bestFit="1" customWidth="1"/>
    <col min="2841" max="2841" width="12.140625" customWidth="1"/>
    <col min="3073" max="3073" width="16.85546875" customWidth="1"/>
    <col min="3074" max="3074" width="9" customWidth="1"/>
    <col min="3075" max="3075" width="15.7109375" customWidth="1"/>
    <col min="3076" max="3076" width="10.5703125" customWidth="1"/>
    <col min="3077" max="3077" width="13.28515625" customWidth="1"/>
    <col min="3078" max="3078" width="10" customWidth="1"/>
    <col min="3079" max="3079" width="11.85546875" bestFit="1" customWidth="1"/>
    <col min="3081" max="3081" width="13.28515625" customWidth="1"/>
    <col min="3082" max="3082" width="10.140625" customWidth="1"/>
    <col min="3083" max="3084" width="9.7109375" customWidth="1"/>
    <col min="3085" max="3085" width="13.28515625" customWidth="1"/>
    <col min="3086" max="3086" width="10" customWidth="1"/>
    <col min="3087" max="3087" width="9.7109375" customWidth="1"/>
    <col min="3088" max="3088" width="10.28515625" bestFit="1" customWidth="1"/>
    <col min="3097" max="3097" width="12.140625" customWidth="1"/>
    <col min="3329" max="3329" width="16.85546875" customWidth="1"/>
    <col min="3330" max="3330" width="9" customWidth="1"/>
    <col min="3331" max="3331" width="15.7109375" customWidth="1"/>
    <col min="3332" max="3332" width="10.5703125" customWidth="1"/>
    <col min="3333" max="3333" width="13.28515625" customWidth="1"/>
    <col min="3334" max="3334" width="10" customWidth="1"/>
    <col min="3335" max="3335" width="11.85546875" bestFit="1" customWidth="1"/>
    <col min="3337" max="3337" width="13.28515625" customWidth="1"/>
    <col min="3338" max="3338" width="10.140625" customWidth="1"/>
    <col min="3339" max="3340" width="9.7109375" customWidth="1"/>
    <col min="3341" max="3341" width="13.28515625" customWidth="1"/>
    <col min="3342" max="3342" width="10" customWidth="1"/>
    <col min="3343" max="3343" width="9.7109375" customWidth="1"/>
    <col min="3344" max="3344" width="10.28515625" bestFit="1" customWidth="1"/>
    <col min="3353" max="3353" width="12.140625" customWidth="1"/>
    <col min="3585" max="3585" width="16.85546875" customWidth="1"/>
    <col min="3586" max="3586" width="9" customWidth="1"/>
    <col min="3587" max="3587" width="15.7109375" customWidth="1"/>
    <col min="3588" max="3588" width="10.5703125" customWidth="1"/>
    <col min="3589" max="3589" width="13.28515625" customWidth="1"/>
    <col min="3590" max="3590" width="10" customWidth="1"/>
    <col min="3591" max="3591" width="11.85546875" bestFit="1" customWidth="1"/>
    <col min="3593" max="3593" width="13.28515625" customWidth="1"/>
    <col min="3594" max="3594" width="10.140625" customWidth="1"/>
    <col min="3595" max="3596" width="9.7109375" customWidth="1"/>
    <col min="3597" max="3597" width="13.28515625" customWidth="1"/>
    <col min="3598" max="3598" width="10" customWidth="1"/>
    <col min="3599" max="3599" width="9.7109375" customWidth="1"/>
    <col min="3600" max="3600" width="10.28515625" bestFit="1" customWidth="1"/>
    <col min="3609" max="3609" width="12.140625" customWidth="1"/>
    <col min="3841" max="3841" width="16.85546875" customWidth="1"/>
    <col min="3842" max="3842" width="9" customWidth="1"/>
    <col min="3843" max="3843" width="15.7109375" customWidth="1"/>
    <col min="3844" max="3844" width="10.5703125" customWidth="1"/>
    <col min="3845" max="3845" width="13.28515625" customWidth="1"/>
    <col min="3846" max="3846" width="10" customWidth="1"/>
    <col min="3847" max="3847" width="11.85546875" bestFit="1" customWidth="1"/>
    <col min="3849" max="3849" width="13.28515625" customWidth="1"/>
    <col min="3850" max="3850" width="10.140625" customWidth="1"/>
    <col min="3851" max="3852" width="9.7109375" customWidth="1"/>
    <col min="3853" max="3853" width="13.28515625" customWidth="1"/>
    <col min="3854" max="3854" width="10" customWidth="1"/>
    <col min="3855" max="3855" width="9.7109375" customWidth="1"/>
    <col min="3856" max="3856" width="10.28515625" bestFit="1" customWidth="1"/>
    <col min="3865" max="3865" width="12.140625" customWidth="1"/>
    <col min="4097" max="4097" width="16.85546875" customWidth="1"/>
    <col min="4098" max="4098" width="9" customWidth="1"/>
    <col min="4099" max="4099" width="15.7109375" customWidth="1"/>
    <col min="4100" max="4100" width="10.5703125" customWidth="1"/>
    <col min="4101" max="4101" width="13.28515625" customWidth="1"/>
    <col min="4102" max="4102" width="10" customWidth="1"/>
    <col min="4103" max="4103" width="11.85546875" bestFit="1" customWidth="1"/>
    <col min="4105" max="4105" width="13.28515625" customWidth="1"/>
    <col min="4106" max="4106" width="10.140625" customWidth="1"/>
    <col min="4107" max="4108" width="9.7109375" customWidth="1"/>
    <col min="4109" max="4109" width="13.28515625" customWidth="1"/>
    <col min="4110" max="4110" width="10" customWidth="1"/>
    <col min="4111" max="4111" width="9.7109375" customWidth="1"/>
    <col min="4112" max="4112" width="10.28515625" bestFit="1" customWidth="1"/>
    <col min="4121" max="4121" width="12.140625" customWidth="1"/>
    <col min="4353" max="4353" width="16.85546875" customWidth="1"/>
    <col min="4354" max="4354" width="9" customWidth="1"/>
    <col min="4355" max="4355" width="15.7109375" customWidth="1"/>
    <col min="4356" max="4356" width="10.5703125" customWidth="1"/>
    <col min="4357" max="4357" width="13.28515625" customWidth="1"/>
    <col min="4358" max="4358" width="10" customWidth="1"/>
    <col min="4359" max="4359" width="11.85546875" bestFit="1" customWidth="1"/>
    <col min="4361" max="4361" width="13.28515625" customWidth="1"/>
    <col min="4362" max="4362" width="10.140625" customWidth="1"/>
    <col min="4363" max="4364" width="9.7109375" customWidth="1"/>
    <col min="4365" max="4365" width="13.28515625" customWidth="1"/>
    <col min="4366" max="4366" width="10" customWidth="1"/>
    <col min="4367" max="4367" width="9.7109375" customWidth="1"/>
    <col min="4368" max="4368" width="10.28515625" bestFit="1" customWidth="1"/>
    <col min="4377" max="4377" width="12.140625" customWidth="1"/>
    <col min="4609" max="4609" width="16.85546875" customWidth="1"/>
    <col min="4610" max="4610" width="9" customWidth="1"/>
    <col min="4611" max="4611" width="15.7109375" customWidth="1"/>
    <col min="4612" max="4612" width="10.5703125" customWidth="1"/>
    <col min="4613" max="4613" width="13.28515625" customWidth="1"/>
    <col min="4614" max="4614" width="10" customWidth="1"/>
    <col min="4615" max="4615" width="11.85546875" bestFit="1" customWidth="1"/>
    <col min="4617" max="4617" width="13.28515625" customWidth="1"/>
    <col min="4618" max="4618" width="10.140625" customWidth="1"/>
    <col min="4619" max="4620" width="9.7109375" customWidth="1"/>
    <col min="4621" max="4621" width="13.28515625" customWidth="1"/>
    <col min="4622" max="4622" width="10" customWidth="1"/>
    <col min="4623" max="4623" width="9.7109375" customWidth="1"/>
    <col min="4624" max="4624" width="10.28515625" bestFit="1" customWidth="1"/>
    <col min="4633" max="4633" width="12.140625" customWidth="1"/>
    <col min="4865" max="4865" width="16.85546875" customWidth="1"/>
    <col min="4866" max="4866" width="9" customWidth="1"/>
    <col min="4867" max="4867" width="15.7109375" customWidth="1"/>
    <col min="4868" max="4868" width="10.5703125" customWidth="1"/>
    <col min="4869" max="4869" width="13.28515625" customWidth="1"/>
    <col min="4870" max="4870" width="10" customWidth="1"/>
    <col min="4871" max="4871" width="11.85546875" bestFit="1" customWidth="1"/>
    <col min="4873" max="4873" width="13.28515625" customWidth="1"/>
    <col min="4874" max="4874" width="10.140625" customWidth="1"/>
    <col min="4875" max="4876" width="9.7109375" customWidth="1"/>
    <col min="4877" max="4877" width="13.28515625" customWidth="1"/>
    <col min="4878" max="4878" width="10" customWidth="1"/>
    <col min="4879" max="4879" width="9.7109375" customWidth="1"/>
    <col min="4880" max="4880" width="10.28515625" bestFit="1" customWidth="1"/>
    <col min="4889" max="4889" width="12.140625" customWidth="1"/>
    <col min="5121" max="5121" width="16.85546875" customWidth="1"/>
    <col min="5122" max="5122" width="9" customWidth="1"/>
    <col min="5123" max="5123" width="15.7109375" customWidth="1"/>
    <col min="5124" max="5124" width="10.5703125" customWidth="1"/>
    <col min="5125" max="5125" width="13.28515625" customWidth="1"/>
    <col min="5126" max="5126" width="10" customWidth="1"/>
    <col min="5127" max="5127" width="11.85546875" bestFit="1" customWidth="1"/>
    <col min="5129" max="5129" width="13.28515625" customWidth="1"/>
    <col min="5130" max="5130" width="10.140625" customWidth="1"/>
    <col min="5131" max="5132" width="9.7109375" customWidth="1"/>
    <col min="5133" max="5133" width="13.28515625" customWidth="1"/>
    <col min="5134" max="5134" width="10" customWidth="1"/>
    <col min="5135" max="5135" width="9.7109375" customWidth="1"/>
    <col min="5136" max="5136" width="10.28515625" bestFit="1" customWidth="1"/>
    <col min="5145" max="5145" width="12.140625" customWidth="1"/>
    <col min="5377" max="5377" width="16.85546875" customWidth="1"/>
    <col min="5378" max="5378" width="9" customWidth="1"/>
    <col min="5379" max="5379" width="15.7109375" customWidth="1"/>
    <col min="5380" max="5380" width="10.5703125" customWidth="1"/>
    <col min="5381" max="5381" width="13.28515625" customWidth="1"/>
    <col min="5382" max="5382" width="10" customWidth="1"/>
    <col min="5383" max="5383" width="11.85546875" bestFit="1" customWidth="1"/>
    <col min="5385" max="5385" width="13.28515625" customWidth="1"/>
    <col min="5386" max="5386" width="10.140625" customWidth="1"/>
    <col min="5387" max="5388" width="9.7109375" customWidth="1"/>
    <col min="5389" max="5389" width="13.28515625" customWidth="1"/>
    <col min="5390" max="5390" width="10" customWidth="1"/>
    <col min="5391" max="5391" width="9.7109375" customWidth="1"/>
    <col min="5392" max="5392" width="10.28515625" bestFit="1" customWidth="1"/>
    <col min="5401" max="5401" width="12.140625" customWidth="1"/>
    <col min="5633" max="5633" width="16.85546875" customWidth="1"/>
    <col min="5634" max="5634" width="9" customWidth="1"/>
    <col min="5635" max="5635" width="15.7109375" customWidth="1"/>
    <col min="5636" max="5636" width="10.5703125" customWidth="1"/>
    <col min="5637" max="5637" width="13.28515625" customWidth="1"/>
    <col min="5638" max="5638" width="10" customWidth="1"/>
    <col min="5639" max="5639" width="11.85546875" bestFit="1" customWidth="1"/>
    <col min="5641" max="5641" width="13.28515625" customWidth="1"/>
    <col min="5642" max="5642" width="10.140625" customWidth="1"/>
    <col min="5643" max="5644" width="9.7109375" customWidth="1"/>
    <col min="5645" max="5645" width="13.28515625" customWidth="1"/>
    <col min="5646" max="5646" width="10" customWidth="1"/>
    <col min="5647" max="5647" width="9.7109375" customWidth="1"/>
    <col min="5648" max="5648" width="10.28515625" bestFit="1" customWidth="1"/>
    <col min="5657" max="5657" width="12.140625" customWidth="1"/>
    <col min="5889" max="5889" width="16.85546875" customWidth="1"/>
    <col min="5890" max="5890" width="9" customWidth="1"/>
    <col min="5891" max="5891" width="15.7109375" customWidth="1"/>
    <col min="5892" max="5892" width="10.5703125" customWidth="1"/>
    <col min="5893" max="5893" width="13.28515625" customWidth="1"/>
    <col min="5894" max="5894" width="10" customWidth="1"/>
    <col min="5895" max="5895" width="11.85546875" bestFit="1" customWidth="1"/>
    <col min="5897" max="5897" width="13.28515625" customWidth="1"/>
    <col min="5898" max="5898" width="10.140625" customWidth="1"/>
    <col min="5899" max="5900" width="9.7109375" customWidth="1"/>
    <col min="5901" max="5901" width="13.28515625" customWidth="1"/>
    <col min="5902" max="5902" width="10" customWidth="1"/>
    <col min="5903" max="5903" width="9.7109375" customWidth="1"/>
    <col min="5904" max="5904" width="10.28515625" bestFit="1" customWidth="1"/>
    <col min="5913" max="5913" width="12.140625" customWidth="1"/>
    <col min="6145" max="6145" width="16.85546875" customWidth="1"/>
    <col min="6146" max="6146" width="9" customWidth="1"/>
    <col min="6147" max="6147" width="15.7109375" customWidth="1"/>
    <col min="6148" max="6148" width="10.5703125" customWidth="1"/>
    <col min="6149" max="6149" width="13.28515625" customWidth="1"/>
    <col min="6150" max="6150" width="10" customWidth="1"/>
    <col min="6151" max="6151" width="11.85546875" bestFit="1" customWidth="1"/>
    <col min="6153" max="6153" width="13.28515625" customWidth="1"/>
    <col min="6154" max="6154" width="10.140625" customWidth="1"/>
    <col min="6155" max="6156" width="9.7109375" customWidth="1"/>
    <col min="6157" max="6157" width="13.28515625" customWidth="1"/>
    <col min="6158" max="6158" width="10" customWidth="1"/>
    <col min="6159" max="6159" width="9.7109375" customWidth="1"/>
    <col min="6160" max="6160" width="10.28515625" bestFit="1" customWidth="1"/>
    <col min="6169" max="6169" width="12.140625" customWidth="1"/>
    <col min="6401" max="6401" width="16.85546875" customWidth="1"/>
    <col min="6402" max="6402" width="9" customWidth="1"/>
    <col min="6403" max="6403" width="15.7109375" customWidth="1"/>
    <col min="6404" max="6404" width="10.5703125" customWidth="1"/>
    <col min="6405" max="6405" width="13.28515625" customWidth="1"/>
    <col min="6406" max="6406" width="10" customWidth="1"/>
    <col min="6407" max="6407" width="11.85546875" bestFit="1" customWidth="1"/>
    <col min="6409" max="6409" width="13.28515625" customWidth="1"/>
    <col min="6410" max="6410" width="10.140625" customWidth="1"/>
    <col min="6411" max="6412" width="9.7109375" customWidth="1"/>
    <col min="6413" max="6413" width="13.28515625" customWidth="1"/>
    <col min="6414" max="6414" width="10" customWidth="1"/>
    <col min="6415" max="6415" width="9.7109375" customWidth="1"/>
    <col min="6416" max="6416" width="10.28515625" bestFit="1" customWidth="1"/>
    <col min="6425" max="6425" width="12.140625" customWidth="1"/>
    <col min="6657" max="6657" width="16.85546875" customWidth="1"/>
    <col min="6658" max="6658" width="9" customWidth="1"/>
    <col min="6659" max="6659" width="15.7109375" customWidth="1"/>
    <col min="6660" max="6660" width="10.5703125" customWidth="1"/>
    <col min="6661" max="6661" width="13.28515625" customWidth="1"/>
    <col min="6662" max="6662" width="10" customWidth="1"/>
    <col min="6663" max="6663" width="11.85546875" bestFit="1" customWidth="1"/>
    <col min="6665" max="6665" width="13.28515625" customWidth="1"/>
    <col min="6666" max="6666" width="10.140625" customWidth="1"/>
    <col min="6667" max="6668" width="9.7109375" customWidth="1"/>
    <col min="6669" max="6669" width="13.28515625" customWidth="1"/>
    <col min="6670" max="6670" width="10" customWidth="1"/>
    <col min="6671" max="6671" width="9.7109375" customWidth="1"/>
    <col min="6672" max="6672" width="10.28515625" bestFit="1" customWidth="1"/>
    <col min="6681" max="6681" width="12.140625" customWidth="1"/>
    <col min="6913" max="6913" width="16.85546875" customWidth="1"/>
    <col min="6914" max="6914" width="9" customWidth="1"/>
    <col min="6915" max="6915" width="15.7109375" customWidth="1"/>
    <col min="6916" max="6916" width="10.5703125" customWidth="1"/>
    <col min="6917" max="6917" width="13.28515625" customWidth="1"/>
    <col min="6918" max="6918" width="10" customWidth="1"/>
    <col min="6919" max="6919" width="11.85546875" bestFit="1" customWidth="1"/>
    <col min="6921" max="6921" width="13.28515625" customWidth="1"/>
    <col min="6922" max="6922" width="10.140625" customWidth="1"/>
    <col min="6923" max="6924" width="9.7109375" customWidth="1"/>
    <col min="6925" max="6925" width="13.28515625" customWidth="1"/>
    <col min="6926" max="6926" width="10" customWidth="1"/>
    <col min="6927" max="6927" width="9.7109375" customWidth="1"/>
    <col min="6928" max="6928" width="10.28515625" bestFit="1" customWidth="1"/>
    <col min="6937" max="6937" width="12.140625" customWidth="1"/>
    <col min="7169" max="7169" width="16.85546875" customWidth="1"/>
    <col min="7170" max="7170" width="9" customWidth="1"/>
    <col min="7171" max="7171" width="15.7109375" customWidth="1"/>
    <col min="7172" max="7172" width="10.5703125" customWidth="1"/>
    <col min="7173" max="7173" width="13.28515625" customWidth="1"/>
    <col min="7174" max="7174" width="10" customWidth="1"/>
    <col min="7175" max="7175" width="11.85546875" bestFit="1" customWidth="1"/>
    <col min="7177" max="7177" width="13.28515625" customWidth="1"/>
    <col min="7178" max="7178" width="10.140625" customWidth="1"/>
    <col min="7179" max="7180" width="9.7109375" customWidth="1"/>
    <col min="7181" max="7181" width="13.28515625" customWidth="1"/>
    <col min="7182" max="7182" width="10" customWidth="1"/>
    <col min="7183" max="7183" width="9.7109375" customWidth="1"/>
    <col min="7184" max="7184" width="10.28515625" bestFit="1" customWidth="1"/>
    <col min="7193" max="7193" width="12.140625" customWidth="1"/>
    <col min="7425" max="7425" width="16.85546875" customWidth="1"/>
    <col min="7426" max="7426" width="9" customWidth="1"/>
    <col min="7427" max="7427" width="15.7109375" customWidth="1"/>
    <col min="7428" max="7428" width="10.5703125" customWidth="1"/>
    <col min="7429" max="7429" width="13.28515625" customWidth="1"/>
    <col min="7430" max="7430" width="10" customWidth="1"/>
    <col min="7431" max="7431" width="11.85546875" bestFit="1" customWidth="1"/>
    <col min="7433" max="7433" width="13.28515625" customWidth="1"/>
    <col min="7434" max="7434" width="10.140625" customWidth="1"/>
    <col min="7435" max="7436" width="9.7109375" customWidth="1"/>
    <col min="7437" max="7437" width="13.28515625" customWidth="1"/>
    <col min="7438" max="7438" width="10" customWidth="1"/>
    <col min="7439" max="7439" width="9.7109375" customWidth="1"/>
    <col min="7440" max="7440" width="10.28515625" bestFit="1" customWidth="1"/>
    <col min="7449" max="7449" width="12.140625" customWidth="1"/>
    <col min="7681" max="7681" width="16.85546875" customWidth="1"/>
    <col min="7682" max="7682" width="9" customWidth="1"/>
    <col min="7683" max="7683" width="15.7109375" customWidth="1"/>
    <col min="7684" max="7684" width="10.5703125" customWidth="1"/>
    <col min="7685" max="7685" width="13.28515625" customWidth="1"/>
    <col min="7686" max="7686" width="10" customWidth="1"/>
    <col min="7687" max="7687" width="11.85546875" bestFit="1" customWidth="1"/>
    <col min="7689" max="7689" width="13.28515625" customWidth="1"/>
    <col min="7690" max="7690" width="10.140625" customWidth="1"/>
    <col min="7691" max="7692" width="9.7109375" customWidth="1"/>
    <col min="7693" max="7693" width="13.28515625" customWidth="1"/>
    <col min="7694" max="7694" width="10" customWidth="1"/>
    <col min="7695" max="7695" width="9.7109375" customWidth="1"/>
    <col min="7696" max="7696" width="10.28515625" bestFit="1" customWidth="1"/>
    <col min="7705" max="7705" width="12.140625" customWidth="1"/>
    <col min="7937" max="7937" width="16.85546875" customWidth="1"/>
    <col min="7938" max="7938" width="9" customWidth="1"/>
    <col min="7939" max="7939" width="15.7109375" customWidth="1"/>
    <col min="7940" max="7940" width="10.5703125" customWidth="1"/>
    <col min="7941" max="7941" width="13.28515625" customWidth="1"/>
    <col min="7942" max="7942" width="10" customWidth="1"/>
    <col min="7943" max="7943" width="11.85546875" bestFit="1" customWidth="1"/>
    <col min="7945" max="7945" width="13.28515625" customWidth="1"/>
    <col min="7946" max="7946" width="10.140625" customWidth="1"/>
    <col min="7947" max="7948" width="9.7109375" customWidth="1"/>
    <col min="7949" max="7949" width="13.28515625" customWidth="1"/>
    <col min="7950" max="7950" width="10" customWidth="1"/>
    <col min="7951" max="7951" width="9.7109375" customWidth="1"/>
    <col min="7952" max="7952" width="10.28515625" bestFit="1" customWidth="1"/>
    <col min="7961" max="7961" width="12.140625" customWidth="1"/>
    <col min="8193" max="8193" width="16.85546875" customWidth="1"/>
    <col min="8194" max="8194" width="9" customWidth="1"/>
    <col min="8195" max="8195" width="15.7109375" customWidth="1"/>
    <col min="8196" max="8196" width="10.5703125" customWidth="1"/>
    <col min="8197" max="8197" width="13.28515625" customWidth="1"/>
    <col min="8198" max="8198" width="10" customWidth="1"/>
    <col min="8199" max="8199" width="11.85546875" bestFit="1" customWidth="1"/>
    <col min="8201" max="8201" width="13.28515625" customWidth="1"/>
    <col min="8202" max="8202" width="10.140625" customWidth="1"/>
    <col min="8203" max="8204" width="9.7109375" customWidth="1"/>
    <col min="8205" max="8205" width="13.28515625" customWidth="1"/>
    <col min="8206" max="8206" width="10" customWidth="1"/>
    <col min="8207" max="8207" width="9.7109375" customWidth="1"/>
    <col min="8208" max="8208" width="10.28515625" bestFit="1" customWidth="1"/>
    <col min="8217" max="8217" width="12.140625" customWidth="1"/>
    <col min="8449" max="8449" width="16.85546875" customWidth="1"/>
    <col min="8450" max="8450" width="9" customWidth="1"/>
    <col min="8451" max="8451" width="15.7109375" customWidth="1"/>
    <col min="8452" max="8452" width="10.5703125" customWidth="1"/>
    <col min="8453" max="8453" width="13.28515625" customWidth="1"/>
    <col min="8454" max="8454" width="10" customWidth="1"/>
    <col min="8455" max="8455" width="11.85546875" bestFit="1" customWidth="1"/>
    <col min="8457" max="8457" width="13.28515625" customWidth="1"/>
    <col min="8458" max="8458" width="10.140625" customWidth="1"/>
    <col min="8459" max="8460" width="9.7109375" customWidth="1"/>
    <col min="8461" max="8461" width="13.28515625" customWidth="1"/>
    <col min="8462" max="8462" width="10" customWidth="1"/>
    <col min="8463" max="8463" width="9.7109375" customWidth="1"/>
    <col min="8464" max="8464" width="10.28515625" bestFit="1" customWidth="1"/>
    <col min="8473" max="8473" width="12.140625" customWidth="1"/>
    <col min="8705" max="8705" width="16.85546875" customWidth="1"/>
    <col min="8706" max="8706" width="9" customWidth="1"/>
    <col min="8707" max="8707" width="15.7109375" customWidth="1"/>
    <col min="8708" max="8708" width="10.5703125" customWidth="1"/>
    <col min="8709" max="8709" width="13.28515625" customWidth="1"/>
    <col min="8710" max="8710" width="10" customWidth="1"/>
    <col min="8711" max="8711" width="11.85546875" bestFit="1" customWidth="1"/>
    <col min="8713" max="8713" width="13.28515625" customWidth="1"/>
    <col min="8714" max="8714" width="10.140625" customWidth="1"/>
    <col min="8715" max="8716" width="9.7109375" customWidth="1"/>
    <col min="8717" max="8717" width="13.28515625" customWidth="1"/>
    <col min="8718" max="8718" width="10" customWidth="1"/>
    <col min="8719" max="8719" width="9.7109375" customWidth="1"/>
    <col min="8720" max="8720" width="10.28515625" bestFit="1" customWidth="1"/>
    <col min="8729" max="8729" width="12.140625" customWidth="1"/>
    <col min="8961" max="8961" width="16.85546875" customWidth="1"/>
    <col min="8962" max="8962" width="9" customWidth="1"/>
    <col min="8963" max="8963" width="15.7109375" customWidth="1"/>
    <col min="8964" max="8964" width="10.5703125" customWidth="1"/>
    <col min="8965" max="8965" width="13.28515625" customWidth="1"/>
    <col min="8966" max="8966" width="10" customWidth="1"/>
    <col min="8967" max="8967" width="11.85546875" bestFit="1" customWidth="1"/>
    <col min="8969" max="8969" width="13.28515625" customWidth="1"/>
    <col min="8970" max="8970" width="10.140625" customWidth="1"/>
    <col min="8971" max="8972" width="9.7109375" customWidth="1"/>
    <col min="8973" max="8973" width="13.28515625" customWidth="1"/>
    <col min="8974" max="8974" width="10" customWidth="1"/>
    <col min="8975" max="8975" width="9.7109375" customWidth="1"/>
    <col min="8976" max="8976" width="10.28515625" bestFit="1" customWidth="1"/>
    <col min="8985" max="8985" width="12.140625" customWidth="1"/>
    <col min="9217" max="9217" width="16.85546875" customWidth="1"/>
    <col min="9218" max="9218" width="9" customWidth="1"/>
    <col min="9219" max="9219" width="15.7109375" customWidth="1"/>
    <col min="9220" max="9220" width="10.5703125" customWidth="1"/>
    <col min="9221" max="9221" width="13.28515625" customWidth="1"/>
    <col min="9222" max="9222" width="10" customWidth="1"/>
    <col min="9223" max="9223" width="11.85546875" bestFit="1" customWidth="1"/>
    <col min="9225" max="9225" width="13.28515625" customWidth="1"/>
    <col min="9226" max="9226" width="10.140625" customWidth="1"/>
    <col min="9227" max="9228" width="9.7109375" customWidth="1"/>
    <col min="9229" max="9229" width="13.28515625" customWidth="1"/>
    <col min="9230" max="9230" width="10" customWidth="1"/>
    <col min="9231" max="9231" width="9.7109375" customWidth="1"/>
    <col min="9232" max="9232" width="10.28515625" bestFit="1" customWidth="1"/>
    <col min="9241" max="9241" width="12.140625" customWidth="1"/>
    <col min="9473" max="9473" width="16.85546875" customWidth="1"/>
    <col min="9474" max="9474" width="9" customWidth="1"/>
    <col min="9475" max="9475" width="15.7109375" customWidth="1"/>
    <col min="9476" max="9476" width="10.5703125" customWidth="1"/>
    <col min="9477" max="9477" width="13.28515625" customWidth="1"/>
    <col min="9478" max="9478" width="10" customWidth="1"/>
    <col min="9479" max="9479" width="11.85546875" bestFit="1" customWidth="1"/>
    <col min="9481" max="9481" width="13.28515625" customWidth="1"/>
    <col min="9482" max="9482" width="10.140625" customWidth="1"/>
    <col min="9483" max="9484" width="9.7109375" customWidth="1"/>
    <col min="9485" max="9485" width="13.28515625" customWidth="1"/>
    <col min="9486" max="9486" width="10" customWidth="1"/>
    <col min="9487" max="9487" width="9.7109375" customWidth="1"/>
    <col min="9488" max="9488" width="10.28515625" bestFit="1" customWidth="1"/>
    <col min="9497" max="9497" width="12.140625" customWidth="1"/>
    <col min="9729" max="9729" width="16.85546875" customWidth="1"/>
    <col min="9730" max="9730" width="9" customWidth="1"/>
    <col min="9731" max="9731" width="15.7109375" customWidth="1"/>
    <col min="9732" max="9732" width="10.5703125" customWidth="1"/>
    <col min="9733" max="9733" width="13.28515625" customWidth="1"/>
    <col min="9734" max="9734" width="10" customWidth="1"/>
    <col min="9735" max="9735" width="11.85546875" bestFit="1" customWidth="1"/>
    <col min="9737" max="9737" width="13.28515625" customWidth="1"/>
    <col min="9738" max="9738" width="10.140625" customWidth="1"/>
    <col min="9739" max="9740" width="9.7109375" customWidth="1"/>
    <col min="9741" max="9741" width="13.28515625" customWidth="1"/>
    <col min="9742" max="9742" width="10" customWidth="1"/>
    <col min="9743" max="9743" width="9.7109375" customWidth="1"/>
    <col min="9744" max="9744" width="10.28515625" bestFit="1" customWidth="1"/>
    <col min="9753" max="9753" width="12.140625" customWidth="1"/>
    <col min="9985" max="9985" width="16.85546875" customWidth="1"/>
    <col min="9986" max="9986" width="9" customWidth="1"/>
    <col min="9987" max="9987" width="15.7109375" customWidth="1"/>
    <col min="9988" max="9988" width="10.5703125" customWidth="1"/>
    <col min="9989" max="9989" width="13.28515625" customWidth="1"/>
    <col min="9990" max="9990" width="10" customWidth="1"/>
    <col min="9991" max="9991" width="11.85546875" bestFit="1" customWidth="1"/>
    <col min="9993" max="9993" width="13.28515625" customWidth="1"/>
    <col min="9994" max="9994" width="10.140625" customWidth="1"/>
    <col min="9995" max="9996" width="9.7109375" customWidth="1"/>
    <col min="9997" max="9997" width="13.28515625" customWidth="1"/>
    <col min="9998" max="9998" width="10" customWidth="1"/>
    <col min="9999" max="9999" width="9.7109375" customWidth="1"/>
    <col min="10000" max="10000" width="10.28515625" bestFit="1" customWidth="1"/>
    <col min="10009" max="10009" width="12.140625" customWidth="1"/>
    <col min="10241" max="10241" width="16.85546875" customWidth="1"/>
    <col min="10242" max="10242" width="9" customWidth="1"/>
    <col min="10243" max="10243" width="15.7109375" customWidth="1"/>
    <col min="10244" max="10244" width="10.5703125" customWidth="1"/>
    <col min="10245" max="10245" width="13.28515625" customWidth="1"/>
    <col min="10246" max="10246" width="10" customWidth="1"/>
    <col min="10247" max="10247" width="11.85546875" bestFit="1" customWidth="1"/>
    <col min="10249" max="10249" width="13.28515625" customWidth="1"/>
    <col min="10250" max="10250" width="10.140625" customWidth="1"/>
    <col min="10251" max="10252" width="9.7109375" customWidth="1"/>
    <col min="10253" max="10253" width="13.28515625" customWidth="1"/>
    <col min="10254" max="10254" width="10" customWidth="1"/>
    <col min="10255" max="10255" width="9.7109375" customWidth="1"/>
    <col min="10256" max="10256" width="10.28515625" bestFit="1" customWidth="1"/>
    <col min="10265" max="10265" width="12.140625" customWidth="1"/>
    <col min="10497" max="10497" width="16.85546875" customWidth="1"/>
    <col min="10498" max="10498" width="9" customWidth="1"/>
    <col min="10499" max="10499" width="15.7109375" customWidth="1"/>
    <col min="10500" max="10500" width="10.5703125" customWidth="1"/>
    <col min="10501" max="10501" width="13.28515625" customWidth="1"/>
    <col min="10502" max="10502" width="10" customWidth="1"/>
    <col min="10503" max="10503" width="11.85546875" bestFit="1" customWidth="1"/>
    <col min="10505" max="10505" width="13.28515625" customWidth="1"/>
    <col min="10506" max="10506" width="10.140625" customWidth="1"/>
    <col min="10507" max="10508" width="9.7109375" customWidth="1"/>
    <col min="10509" max="10509" width="13.28515625" customWidth="1"/>
    <col min="10510" max="10510" width="10" customWidth="1"/>
    <col min="10511" max="10511" width="9.7109375" customWidth="1"/>
    <col min="10512" max="10512" width="10.28515625" bestFit="1" customWidth="1"/>
    <col min="10521" max="10521" width="12.140625" customWidth="1"/>
    <col min="10753" max="10753" width="16.85546875" customWidth="1"/>
    <col min="10754" max="10754" width="9" customWidth="1"/>
    <col min="10755" max="10755" width="15.7109375" customWidth="1"/>
    <col min="10756" max="10756" width="10.5703125" customWidth="1"/>
    <col min="10757" max="10757" width="13.28515625" customWidth="1"/>
    <col min="10758" max="10758" width="10" customWidth="1"/>
    <col min="10759" max="10759" width="11.85546875" bestFit="1" customWidth="1"/>
    <col min="10761" max="10761" width="13.28515625" customWidth="1"/>
    <col min="10762" max="10762" width="10.140625" customWidth="1"/>
    <col min="10763" max="10764" width="9.7109375" customWidth="1"/>
    <col min="10765" max="10765" width="13.28515625" customWidth="1"/>
    <col min="10766" max="10766" width="10" customWidth="1"/>
    <col min="10767" max="10767" width="9.7109375" customWidth="1"/>
    <col min="10768" max="10768" width="10.28515625" bestFit="1" customWidth="1"/>
    <col min="10777" max="10777" width="12.140625" customWidth="1"/>
    <col min="11009" max="11009" width="16.85546875" customWidth="1"/>
    <col min="11010" max="11010" width="9" customWidth="1"/>
    <col min="11011" max="11011" width="15.7109375" customWidth="1"/>
    <col min="11012" max="11012" width="10.5703125" customWidth="1"/>
    <col min="11013" max="11013" width="13.28515625" customWidth="1"/>
    <col min="11014" max="11014" width="10" customWidth="1"/>
    <col min="11015" max="11015" width="11.85546875" bestFit="1" customWidth="1"/>
    <col min="11017" max="11017" width="13.28515625" customWidth="1"/>
    <col min="11018" max="11018" width="10.140625" customWidth="1"/>
    <col min="11019" max="11020" width="9.7109375" customWidth="1"/>
    <col min="11021" max="11021" width="13.28515625" customWidth="1"/>
    <col min="11022" max="11022" width="10" customWidth="1"/>
    <col min="11023" max="11023" width="9.7109375" customWidth="1"/>
    <col min="11024" max="11024" width="10.28515625" bestFit="1" customWidth="1"/>
    <col min="11033" max="11033" width="12.140625" customWidth="1"/>
    <col min="11265" max="11265" width="16.85546875" customWidth="1"/>
    <col min="11266" max="11266" width="9" customWidth="1"/>
    <col min="11267" max="11267" width="15.7109375" customWidth="1"/>
    <col min="11268" max="11268" width="10.5703125" customWidth="1"/>
    <col min="11269" max="11269" width="13.28515625" customWidth="1"/>
    <col min="11270" max="11270" width="10" customWidth="1"/>
    <col min="11271" max="11271" width="11.85546875" bestFit="1" customWidth="1"/>
    <col min="11273" max="11273" width="13.28515625" customWidth="1"/>
    <col min="11274" max="11274" width="10.140625" customWidth="1"/>
    <col min="11275" max="11276" width="9.7109375" customWidth="1"/>
    <col min="11277" max="11277" width="13.28515625" customWidth="1"/>
    <col min="11278" max="11278" width="10" customWidth="1"/>
    <col min="11279" max="11279" width="9.7109375" customWidth="1"/>
    <col min="11280" max="11280" width="10.28515625" bestFit="1" customWidth="1"/>
    <col min="11289" max="11289" width="12.140625" customWidth="1"/>
    <col min="11521" max="11521" width="16.85546875" customWidth="1"/>
    <col min="11522" max="11522" width="9" customWidth="1"/>
    <col min="11523" max="11523" width="15.7109375" customWidth="1"/>
    <col min="11524" max="11524" width="10.5703125" customWidth="1"/>
    <col min="11525" max="11525" width="13.28515625" customWidth="1"/>
    <col min="11526" max="11526" width="10" customWidth="1"/>
    <col min="11527" max="11527" width="11.85546875" bestFit="1" customWidth="1"/>
    <col min="11529" max="11529" width="13.28515625" customWidth="1"/>
    <col min="11530" max="11530" width="10.140625" customWidth="1"/>
    <col min="11531" max="11532" width="9.7109375" customWidth="1"/>
    <col min="11533" max="11533" width="13.28515625" customWidth="1"/>
    <col min="11534" max="11534" width="10" customWidth="1"/>
    <col min="11535" max="11535" width="9.7109375" customWidth="1"/>
    <col min="11536" max="11536" width="10.28515625" bestFit="1" customWidth="1"/>
    <col min="11545" max="11545" width="12.140625" customWidth="1"/>
    <col min="11777" max="11777" width="16.85546875" customWidth="1"/>
    <col min="11778" max="11778" width="9" customWidth="1"/>
    <col min="11779" max="11779" width="15.7109375" customWidth="1"/>
    <col min="11780" max="11780" width="10.5703125" customWidth="1"/>
    <col min="11781" max="11781" width="13.28515625" customWidth="1"/>
    <col min="11782" max="11782" width="10" customWidth="1"/>
    <col min="11783" max="11783" width="11.85546875" bestFit="1" customWidth="1"/>
    <col min="11785" max="11785" width="13.28515625" customWidth="1"/>
    <col min="11786" max="11786" width="10.140625" customWidth="1"/>
    <col min="11787" max="11788" width="9.7109375" customWidth="1"/>
    <col min="11789" max="11789" width="13.28515625" customWidth="1"/>
    <col min="11790" max="11790" width="10" customWidth="1"/>
    <col min="11791" max="11791" width="9.7109375" customWidth="1"/>
    <col min="11792" max="11792" width="10.28515625" bestFit="1" customWidth="1"/>
    <col min="11801" max="11801" width="12.140625" customWidth="1"/>
    <col min="12033" max="12033" width="16.85546875" customWidth="1"/>
    <col min="12034" max="12034" width="9" customWidth="1"/>
    <col min="12035" max="12035" width="15.7109375" customWidth="1"/>
    <col min="12036" max="12036" width="10.5703125" customWidth="1"/>
    <col min="12037" max="12037" width="13.28515625" customWidth="1"/>
    <col min="12038" max="12038" width="10" customWidth="1"/>
    <col min="12039" max="12039" width="11.85546875" bestFit="1" customWidth="1"/>
    <col min="12041" max="12041" width="13.28515625" customWidth="1"/>
    <col min="12042" max="12042" width="10.140625" customWidth="1"/>
    <col min="12043" max="12044" width="9.7109375" customWidth="1"/>
    <col min="12045" max="12045" width="13.28515625" customWidth="1"/>
    <col min="12046" max="12046" width="10" customWidth="1"/>
    <col min="12047" max="12047" width="9.7109375" customWidth="1"/>
    <col min="12048" max="12048" width="10.28515625" bestFit="1" customWidth="1"/>
    <col min="12057" max="12057" width="12.140625" customWidth="1"/>
    <col min="12289" max="12289" width="16.85546875" customWidth="1"/>
    <col min="12290" max="12290" width="9" customWidth="1"/>
    <col min="12291" max="12291" width="15.7109375" customWidth="1"/>
    <col min="12292" max="12292" width="10.5703125" customWidth="1"/>
    <col min="12293" max="12293" width="13.28515625" customWidth="1"/>
    <col min="12294" max="12294" width="10" customWidth="1"/>
    <col min="12295" max="12295" width="11.85546875" bestFit="1" customWidth="1"/>
    <col min="12297" max="12297" width="13.28515625" customWidth="1"/>
    <col min="12298" max="12298" width="10.140625" customWidth="1"/>
    <col min="12299" max="12300" width="9.7109375" customWidth="1"/>
    <col min="12301" max="12301" width="13.28515625" customWidth="1"/>
    <col min="12302" max="12302" width="10" customWidth="1"/>
    <col min="12303" max="12303" width="9.7109375" customWidth="1"/>
    <col min="12304" max="12304" width="10.28515625" bestFit="1" customWidth="1"/>
    <col min="12313" max="12313" width="12.140625" customWidth="1"/>
    <col min="12545" max="12545" width="16.85546875" customWidth="1"/>
    <col min="12546" max="12546" width="9" customWidth="1"/>
    <col min="12547" max="12547" width="15.7109375" customWidth="1"/>
    <col min="12548" max="12548" width="10.5703125" customWidth="1"/>
    <col min="12549" max="12549" width="13.28515625" customWidth="1"/>
    <col min="12550" max="12550" width="10" customWidth="1"/>
    <col min="12551" max="12551" width="11.85546875" bestFit="1" customWidth="1"/>
    <col min="12553" max="12553" width="13.28515625" customWidth="1"/>
    <col min="12554" max="12554" width="10.140625" customWidth="1"/>
    <col min="12555" max="12556" width="9.7109375" customWidth="1"/>
    <col min="12557" max="12557" width="13.28515625" customWidth="1"/>
    <col min="12558" max="12558" width="10" customWidth="1"/>
    <col min="12559" max="12559" width="9.7109375" customWidth="1"/>
    <col min="12560" max="12560" width="10.28515625" bestFit="1" customWidth="1"/>
    <col min="12569" max="12569" width="12.140625" customWidth="1"/>
    <col min="12801" max="12801" width="16.85546875" customWidth="1"/>
    <col min="12802" max="12802" width="9" customWidth="1"/>
    <col min="12803" max="12803" width="15.7109375" customWidth="1"/>
    <col min="12804" max="12804" width="10.5703125" customWidth="1"/>
    <col min="12805" max="12805" width="13.28515625" customWidth="1"/>
    <col min="12806" max="12806" width="10" customWidth="1"/>
    <col min="12807" max="12807" width="11.85546875" bestFit="1" customWidth="1"/>
    <col min="12809" max="12809" width="13.28515625" customWidth="1"/>
    <col min="12810" max="12810" width="10.140625" customWidth="1"/>
    <col min="12811" max="12812" width="9.7109375" customWidth="1"/>
    <col min="12813" max="12813" width="13.28515625" customWidth="1"/>
    <col min="12814" max="12814" width="10" customWidth="1"/>
    <col min="12815" max="12815" width="9.7109375" customWidth="1"/>
    <col min="12816" max="12816" width="10.28515625" bestFit="1" customWidth="1"/>
    <col min="12825" max="12825" width="12.140625" customWidth="1"/>
    <col min="13057" max="13057" width="16.85546875" customWidth="1"/>
    <col min="13058" max="13058" width="9" customWidth="1"/>
    <col min="13059" max="13059" width="15.7109375" customWidth="1"/>
    <col min="13060" max="13060" width="10.5703125" customWidth="1"/>
    <col min="13061" max="13061" width="13.28515625" customWidth="1"/>
    <col min="13062" max="13062" width="10" customWidth="1"/>
    <col min="13063" max="13063" width="11.85546875" bestFit="1" customWidth="1"/>
    <col min="13065" max="13065" width="13.28515625" customWidth="1"/>
    <col min="13066" max="13066" width="10.140625" customWidth="1"/>
    <col min="13067" max="13068" width="9.7109375" customWidth="1"/>
    <col min="13069" max="13069" width="13.28515625" customWidth="1"/>
    <col min="13070" max="13070" width="10" customWidth="1"/>
    <col min="13071" max="13071" width="9.7109375" customWidth="1"/>
    <col min="13072" max="13072" width="10.28515625" bestFit="1" customWidth="1"/>
    <col min="13081" max="13081" width="12.140625" customWidth="1"/>
    <col min="13313" max="13313" width="16.85546875" customWidth="1"/>
    <col min="13314" max="13314" width="9" customWidth="1"/>
    <col min="13315" max="13315" width="15.7109375" customWidth="1"/>
    <col min="13316" max="13316" width="10.5703125" customWidth="1"/>
    <col min="13317" max="13317" width="13.28515625" customWidth="1"/>
    <col min="13318" max="13318" width="10" customWidth="1"/>
    <col min="13319" max="13319" width="11.85546875" bestFit="1" customWidth="1"/>
    <col min="13321" max="13321" width="13.28515625" customWidth="1"/>
    <col min="13322" max="13322" width="10.140625" customWidth="1"/>
    <col min="13323" max="13324" width="9.7109375" customWidth="1"/>
    <col min="13325" max="13325" width="13.28515625" customWidth="1"/>
    <col min="13326" max="13326" width="10" customWidth="1"/>
    <col min="13327" max="13327" width="9.7109375" customWidth="1"/>
    <col min="13328" max="13328" width="10.28515625" bestFit="1" customWidth="1"/>
    <col min="13337" max="13337" width="12.140625" customWidth="1"/>
    <col min="13569" max="13569" width="16.85546875" customWidth="1"/>
    <col min="13570" max="13570" width="9" customWidth="1"/>
    <col min="13571" max="13571" width="15.7109375" customWidth="1"/>
    <col min="13572" max="13572" width="10.5703125" customWidth="1"/>
    <col min="13573" max="13573" width="13.28515625" customWidth="1"/>
    <col min="13574" max="13574" width="10" customWidth="1"/>
    <col min="13575" max="13575" width="11.85546875" bestFit="1" customWidth="1"/>
    <col min="13577" max="13577" width="13.28515625" customWidth="1"/>
    <col min="13578" max="13578" width="10.140625" customWidth="1"/>
    <col min="13579" max="13580" width="9.7109375" customWidth="1"/>
    <col min="13581" max="13581" width="13.28515625" customWidth="1"/>
    <col min="13582" max="13582" width="10" customWidth="1"/>
    <col min="13583" max="13583" width="9.7109375" customWidth="1"/>
    <col min="13584" max="13584" width="10.28515625" bestFit="1" customWidth="1"/>
    <col min="13593" max="13593" width="12.140625" customWidth="1"/>
    <col min="13825" max="13825" width="16.85546875" customWidth="1"/>
    <col min="13826" max="13826" width="9" customWidth="1"/>
    <col min="13827" max="13827" width="15.7109375" customWidth="1"/>
    <col min="13828" max="13828" width="10.5703125" customWidth="1"/>
    <col min="13829" max="13829" width="13.28515625" customWidth="1"/>
    <col min="13830" max="13830" width="10" customWidth="1"/>
    <col min="13831" max="13831" width="11.85546875" bestFit="1" customWidth="1"/>
    <col min="13833" max="13833" width="13.28515625" customWidth="1"/>
    <col min="13834" max="13834" width="10.140625" customWidth="1"/>
    <col min="13835" max="13836" width="9.7109375" customWidth="1"/>
    <col min="13837" max="13837" width="13.28515625" customWidth="1"/>
    <col min="13838" max="13838" width="10" customWidth="1"/>
    <col min="13839" max="13839" width="9.7109375" customWidth="1"/>
    <col min="13840" max="13840" width="10.28515625" bestFit="1" customWidth="1"/>
    <col min="13849" max="13849" width="12.140625" customWidth="1"/>
    <col min="14081" max="14081" width="16.85546875" customWidth="1"/>
    <col min="14082" max="14082" width="9" customWidth="1"/>
    <col min="14083" max="14083" width="15.7109375" customWidth="1"/>
    <col min="14084" max="14084" width="10.5703125" customWidth="1"/>
    <col min="14085" max="14085" width="13.28515625" customWidth="1"/>
    <col min="14086" max="14086" width="10" customWidth="1"/>
    <col min="14087" max="14087" width="11.85546875" bestFit="1" customWidth="1"/>
    <col min="14089" max="14089" width="13.28515625" customWidth="1"/>
    <col min="14090" max="14090" width="10.140625" customWidth="1"/>
    <col min="14091" max="14092" width="9.7109375" customWidth="1"/>
    <col min="14093" max="14093" width="13.28515625" customWidth="1"/>
    <col min="14094" max="14094" width="10" customWidth="1"/>
    <col min="14095" max="14095" width="9.7109375" customWidth="1"/>
    <col min="14096" max="14096" width="10.28515625" bestFit="1" customWidth="1"/>
    <col min="14105" max="14105" width="12.140625" customWidth="1"/>
    <col min="14337" max="14337" width="16.85546875" customWidth="1"/>
    <col min="14338" max="14338" width="9" customWidth="1"/>
    <col min="14339" max="14339" width="15.7109375" customWidth="1"/>
    <col min="14340" max="14340" width="10.5703125" customWidth="1"/>
    <col min="14341" max="14341" width="13.28515625" customWidth="1"/>
    <col min="14342" max="14342" width="10" customWidth="1"/>
    <col min="14343" max="14343" width="11.85546875" bestFit="1" customWidth="1"/>
    <col min="14345" max="14345" width="13.28515625" customWidth="1"/>
    <col min="14346" max="14346" width="10.140625" customWidth="1"/>
    <col min="14347" max="14348" width="9.7109375" customWidth="1"/>
    <col min="14349" max="14349" width="13.28515625" customWidth="1"/>
    <col min="14350" max="14350" width="10" customWidth="1"/>
    <col min="14351" max="14351" width="9.7109375" customWidth="1"/>
    <col min="14352" max="14352" width="10.28515625" bestFit="1" customWidth="1"/>
    <col min="14361" max="14361" width="12.140625" customWidth="1"/>
    <col min="14593" max="14593" width="16.85546875" customWidth="1"/>
    <col min="14594" max="14594" width="9" customWidth="1"/>
    <col min="14595" max="14595" width="15.7109375" customWidth="1"/>
    <col min="14596" max="14596" width="10.5703125" customWidth="1"/>
    <col min="14597" max="14597" width="13.28515625" customWidth="1"/>
    <col min="14598" max="14598" width="10" customWidth="1"/>
    <col min="14599" max="14599" width="11.85546875" bestFit="1" customWidth="1"/>
    <col min="14601" max="14601" width="13.28515625" customWidth="1"/>
    <col min="14602" max="14602" width="10.140625" customWidth="1"/>
    <col min="14603" max="14604" width="9.7109375" customWidth="1"/>
    <col min="14605" max="14605" width="13.28515625" customWidth="1"/>
    <col min="14606" max="14606" width="10" customWidth="1"/>
    <col min="14607" max="14607" width="9.7109375" customWidth="1"/>
    <col min="14608" max="14608" width="10.28515625" bestFit="1" customWidth="1"/>
    <col min="14617" max="14617" width="12.140625" customWidth="1"/>
    <col min="14849" max="14849" width="16.85546875" customWidth="1"/>
    <col min="14850" max="14850" width="9" customWidth="1"/>
    <col min="14851" max="14851" width="15.7109375" customWidth="1"/>
    <col min="14852" max="14852" width="10.5703125" customWidth="1"/>
    <col min="14853" max="14853" width="13.28515625" customWidth="1"/>
    <col min="14854" max="14854" width="10" customWidth="1"/>
    <col min="14855" max="14855" width="11.85546875" bestFit="1" customWidth="1"/>
    <col min="14857" max="14857" width="13.28515625" customWidth="1"/>
    <col min="14858" max="14858" width="10.140625" customWidth="1"/>
    <col min="14859" max="14860" width="9.7109375" customWidth="1"/>
    <col min="14861" max="14861" width="13.28515625" customWidth="1"/>
    <col min="14862" max="14862" width="10" customWidth="1"/>
    <col min="14863" max="14863" width="9.7109375" customWidth="1"/>
    <col min="14864" max="14864" width="10.28515625" bestFit="1" customWidth="1"/>
    <col min="14873" max="14873" width="12.140625" customWidth="1"/>
    <col min="15105" max="15105" width="16.85546875" customWidth="1"/>
    <col min="15106" max="15106" width="9" customWidth="1"/>
    <col min="15107" max="15107" width="15.7109375" customWidth="1"/>
    <col min="15108" max="15108" width="10.5703125" customWidth="1"/>
    <col min="15109" max="15109" width="13.28515625" customWidth="1"/>
    <col min="15110" max="15110" width="10" customWidth="1"/>
    <col min="15111" max="15111" width="11.85546875" bestFit="1" customWidth="1"/>
    <col min="15113" max="15113" width="13.28515625" customWidth="1"/>
    <col min="15114" max="15114" width="10.140625" customWidth="1"/>
    <col min="15115" max="15116" width="9.7109375" customWidth="1"/>
    <col min="15117" max="15117" width="13.28515625" customWidth="1"/>
    <col min="15118" max="15118" width="10" customWidth="1"/>
    <col min="15119" max="15119" width="9.7109375" customWidth="1"/>
    <col min="15120" max="15120" width="10.28515625" bestFit="1" customWidth="1"/>
    <col min="15129" max="15129" width="12.140625" customWidth="1"/>
    <col min="15361" max="15361" width="16.85546875" customWidth="1"/>
    <col min="15362" max="15362" width="9" customWidth="1"/>
    <col min="15363" max="15363" width="15.7109375" customWidth="1"/>
    <col min="15364" max="15364" width="10.5703125" customWidth="1"/>
    <col min="15365" max="15365" width="13.28515625" customWidth="1"/>
    <col min="15366" max="15366" width="10" customWidth="1"/>
    <col min="15367" max="15367" width="11.85546875" bestFit="1" customWidth="1"/>
    <col min="15369" max="15369" width="13.28515625" customWidth="1"/>
    <col min="15370" max="15370" width="10.140625" customWidth="1"/>
    <col min="15371" max="15372" width="9.7109375" customWidth="1"/>
    <col min="15373" max="15373" width="13.28515625" customWidth="1"/>
    <col min="15374" max="15374" width="10" customWidth="1"/>
    <col min="15375" max="15375" width="9.7109375" customWidth="1"/>
    <col min="15376" max="15376" width="10.28515625" bestFit="1" customWidth="1"/>
    <col min="15385" max="15385" width="12.140625" customWidth="1"/>
    <col min="15617" max="15617" width="16.85546875" customWidth="1"/>
    <col min="15618" max="15618" width="9" customWidth="1"/>
    <col min="15619" max="15619" width="15.7109375" customWidth="1"/>
    <col min="15620" max="15620" width="10.5703125" customWidth="1"/>
    <col min="15621" max="15621" width="13.28515625" customWidth="1"/>
    <col min="15622" max="15622" width="10" customWidth="1"/>
    <col min="15623" max="15623" width="11.85546875" bestFit="1" customWidth="1"/>
    <col min="15625" max="15625" width="13.28515625" customWidth="1"/>
    <col min="15626" max="15626" width="10.140625" customWidth="1"/>
    <col min="15627" max="15628" width="9.7109375" customWidth="1"/>
    <col min="15629" max="15629" width="13.28515625" customWidth="1"/>
    <col min="15630" max="15630" width="10" customWidth="1"/>
    <col min="15631" max="15631" width="9.7109375" customWidth="1"/>
    <col min="15632" max="15632" width="10.28515625" bestFit="1" customWidth="1"/>
    <col min="15641" max="15641" width="12.140625" customWidth="1"/>
    <col min="15873" max="15873" width="16.85546875" customWidth="1"/>
    <col min="15874" max="15874" width="9" customWidth="1"/>
    <col min="15875" max="15875" width="15.7109375" customWidth="1"/>
    <col min="15876" max="15876" width="10.5703125" customWidth="1"/>
    <col min="15877" max="15877" width="13.28515625" customWidth="1"/>
    <col min="15878" max="15878" width="10" customWidth="1"/>
    <col min="15879" max="15879" width="11.85546875" bestFit="1" customWidth="1"/>
    <col min="15881" max="15881" width="13.28515625" customWidth="1"/>
    <col min="15882" max="15882" width="10.140625" customWidth="1"/>
    <col min="15883" max="15884" width="9.7109375" customWidth="1"/>
    <col min="15885" max="15885" width="13.28515625" customWidth="1"/>
    <col min="15886" max="15886" width="10" customWidth="1"/>
    <col min="15887" max="15887" width="9.7109375" customWidth="1"/>
    <col min="15888" max="15888" width="10.28515625" bestFit="1" customWidth="1"/>
    <col min="15897" max="15897" width="12.140625" customWidth="1"/>
    <col min="16129" max="16129" width="16.85546875" customWidth="1"/>
    <col min="16130" max="16130" width="9" customWidth="1"/>
    <col min="16131" max="16131" width="15.7109375" customWidth="1"/>
    <col min="16132" max="16132" width="10.5703125" customWidth="1"/>
    <col min="16133" max="16133" width="13.28515625" customWidth="1"/>
    <col min="16134" max="16134" width="10" customWidth="1"/>
    <col min="16135" max="16135" width="11.85546875" bestFit="1" customWidth="1"/>
    <col min="16137" max="16137" width="13.28515625" customWidth="1"/>
    <col min="16138" max="16138" width="10.140625" customWidth="1"/>
    <col min="16139" max="16140" width="9.7109375" customWidth="1"/>
    <col min="16141" max="16141" width="13.28515625" customWidth="1"/>
    <col min="16142" max="16142" width="10" customWidth="1"/>
    <col min="16143" max="16143" width="9.7109375" customWidth="1"/>
    <col min="16144" max="16144" width="10.28515625" bestFit="1" customWidth="1"/>
    <col min="16153" max="16153" width="12.140625" customWidth="1"/>
  </cols>
  <sheetData>
    <row r="1" spans="1:26" ht="15.75" customHeight="1" x14ac:dyDescent="0.2">
      <c r="A1" s="1034" t="s">
        <v>689</v>
      </c>
      <c r="B1" s="1034"/>
      <c r="C1" s="1034"/>
      <c r="D1" s="1034"/>
      <c r="E1" s="1034"/>
      <c r="F1" s="1034"/>
      <c r="G1" s="1034"/>
      <c r="H1" s="1034"/>
      <c r="I1" s="1034"/>
      <c r="J1" s="1034"/>
      <c r="K1" s="1034"/>
      <c r="L1" s="1034"/>
      <c r="M1" s="1034"/>
      <c r="N1" s="1034"/>
      <c r="O1" s="1034"/>
      <c r="W1" s="102"/>
      <c r="X1" s="102"/>
      <c r="Y1" s="102"/>
    </row>
    <row r="2" spans="1:26" ht="17.25" customHeight="1" x14ac:dyDescent="0.2">
      <c r="A2" s="1034"/>
      <c r="B2" s="1034"/>
      <c r="C2" s="1034"/>
      <c r="D2" s="1034"/>
      <c r="E2" s="1034"/>
      <c r="F2" s="1034"/>
      <c r="G2" s="1034"/>
      <c r="H2" s="1034"/>
      <c r="I2" s="1034"/>
      <c r="J2" s="1034"/>
      <c r="K2" s="1034"/>
      <c r="L2" s="1034"/>
      <c r="M2" s="1034"/>
      <c r="N2" s="1034"/>
      <c r="O2" s="1034"/>
      <c r="W2" s="102"/>
      <c r="X2" s="102"/>
      <c r="Y2" s="102"/>
    </row>
    <row r="3" spans="1:26" ht="17.25" customHeight="1" x14ac:dyDescent="0.2">
      <c r="A3" s="103"/>
      <c r="B3" s="103"/>
      <c r="C3" s="103"/>
      <c r="D3" s="103"/>
      <c r="E3" s="103"/>
      <c r="F3" s="103"/>
      <c r="G3" s="103"/>
      <c r="H3" s="103"/>
      <c r="I3" s="103"/>
      <c r="J3" s="103"/>
      <c r="K3" s="103"/>
      <c r="L3" s="103"/>
      <c r="M3" s="103"/>
      <c r="N3" s="103"/>
      <c r="O3" s="103"/>
      <c r="W3" s="102"/>
      <c r="X3" s="102"/>
      <c r="Y3" s="102"/>
    </row>
    <row r="4" spans="1:26" ht="16.5" customHeight="1" x14ac:dyDescent="0.25">
      <c r="A4" s="1029" t="s">
        <v>690</v>
      </c>
      <c r="B4" s="1029"/>
      <c r="C4" s="1029"/>
      <c r="D4" s="1029"/>
      <c r="E4" s="1029"/>
      <c r="F4" s="1029"/>
      <c r="G4" s="1029"/>
      <c r="H4" s="1029"/>
      <c r="I4" s="1029"/>
      <c r="J4" s="1029"/>
      <c r="K4" s="1029"/>
      <c r="L4" s="1029"/>
      <c r="M4" s="1029"/>
      <c r="N4" s="1029"/>
      <c r="O4" s="1029"/>
      <c r="P4" s="1029"/>
      <c r="Q4" s="1029"/>
      <c r="R4" s="1029"/>
      <c r="S4" s="1029"/>
      <c r="T4" s="1029"/>
      <c r="U4" s="1029"/>
      <c r="V4" s="1029"/>
      <c r="W4" s="104"/>
      <c r="X4" s="104"/>
      <c r="Y4" s="104"/>
    </row>
    <row r="5" spans="1:26" ht="12.75" customHeight="1" x14ac:dyDescent="0.2">
      <c r="A5" s="1022" t="s">
        <v>42</v>
      </c>
      <c r="B5" s="1022"/>
      <c r="C5" s="1022"/>
      <c r="D5" s="1022"/>
      <c r="E5" s="1022"/>
      <c r="F5" s="1030" t="s">
        <v>531</v>
      </c>
      <c r="G5" s="1030" t="s">
        <v>598</v>
      </c>
      <c r="H5" s="1030"/>
      <c r="I5" s="1030"/>
      <c r="J5" s="1030"/>
      <c r="K5" s="1030"/>
      <c r="L5" s="1030"/>
      <c r="M5" s="1030"/>
      <c r="N5" s="1030"/>
      <c r="O5" s="1030"/>
      <c r="P5" s="105"/>
      <c r="Q5" s="105"/>
      <c r="R5" s="105"/>
      <c r="S5" s="105"/>
      <c r="T5" s="105"/>
      <c r="U5" s="105"/>
      <c r="V5" s="105"/>
      <c r="W5" s="106"/>
      <c r="X5" s="106"/>
      <c r="Y5" s="106"/>
    </row>
    <row r="6" spans="1:26" ht="42.6" customHeight="1" x14ac:dyDescent="0.2">
      <c r="A6" s="1022"/>
      <c r="B6" s="1022"/>
      <c r="C6" s="1022"/>
      <c r="D6" s="1022"/>
      <c r="E6" s="1022"/>
      <c r="F6" s="1030"/>
      <c r="G6" s="1030" t="s">
        <v>883</v>
      </c>
      <c r="H6" s="1030"/>
      <c r="I6" s="1030"/>
      <c r="J6" s="1030" t="s">
        <v>884</v>
      </c>
      <c r="K6" s="1030"/>
      <c r="L6" s="1030"/>
      <c r="M6" s="1030" t="s">
        <v>885</v>
      </c>
      <c r="N6" s="1030"/>
      <c r="O6" s="1030"/>
      <c r="P6" s="107"/>
      <c r="Q6" s="107"/>
      <c r="R6" s="107"/>
      <c r="S6" s="107"/>
      <c r="T6" s="107"/>
      <c r="U6" s="107"/>
      <c r="V6" s="107"/>
      <c r="W6" s="106"/>
      <c r="X6" s="106"/>
      <c r="Y6" s="108"/>
      <c r="Z6" s="65"/>
    </row>
    <row r="7" spans="1:26" x14ac:dyDescent="0.2">
      <c r="A7" s="1033">
        <v>1</v>
      </c>
      <c r="B7" s="1033"/>
      <c r="C7" s="1033"/>
      <c r="D7" s="1033"/>
      <c r="E7" s="1033"/>
      <c r="F7" s="56">
        <v>2</v>
      </c>
      <c r="G7" s="659" t="s">
        <v>637</v>
      </c>
      <c r="H7" s="659"/>
      <c r="I7" s="659"/>
      <c r="J7" s="1022">
        <v>4</v>
      </c>
      <c r="K7" s="1022"/>
      <c r="L7" s="1022"/>
      <c r="M7" s="1022">
        <v>5</v>
      </c>
      <c r="N7" s="1022"/>
      <c r="O7" s="1022"/>
      <c r="P7" s="107"/>
      <c r="Q7" s="107"/>
      <c r="R7" s="107"/>
      <c r="S7" s="107"/>
      <c r="T7" s="107"/>
      <c r="U7" s="107"/>
      <c r="V7" s="107"/>
      <c r="W7" s="106"/>
      <c r="X7" s="106"/>
      <c r="Y7" s="106"/>
    </row>
    <row r="8" spans="1:26" ht="28.5" customHeight="1" x14ac:dyDescent="0.2">
      <c r="A8" s="1168" t="s">
        <v>614</v>
      </c>
      <c r="B8" s="1168"/>
      <c r="C8" s="1168"/>
      <c r="D8" s="1168"/>
      <c r="E8" s="1168"/>
      <c r="F8" s="55" t="s">
        <v>534</v>
      </c>
      <c r="G8" s="1169">
        <v>0</v>
      </c>
      <c r="H8" s="1169"/>
      <c r="I8" s="1169"/>
      <c r="J8" s="1169">
        <v>0</v>
      </c>
      <c r="K8" s="1169"/>
      <c r="L8" s="1169"/>
      <c r="M8" s="1169">
        <v>0</v>
      </c>
      <c r="N8" s="1169"/>
      <c r="O8" s="1169"/>
      <c r="P8" s="107"/>
      <c r="Q8" s="107"/>
      <c r="R8" s="107"/>
      <c r="S8" s="107"/>
      <c r="T8" s="107"/>
      <c r="U8" s="107"/>
      <c r="V8" s="107"/>
      <c r="W8" s="106"/>
      <c r="X8" s="106"/>
      <c r="Y8" s="109"/>
      <c r="Z8" s="110"/>
    </row>
    <row r="9" spans="1:26" x14ac:dyDescent="0.2">
      <c r="A9" s="1168" t="s">
        <v>691</v>
      </c>
      <c r="B9" s="1168"/>
      <c r="C9" s="1168"/>
      <c r="D9" s="1168"/>
      <c r="E9" s="1168"/>
      <c r="F9" s="55" t="s">
        <v>536</v>
      </c>
      <c r="G9" s="1169">
        <v>0</v>
      </c>
      <c r="H9" s="1169"/>
      <c r="I9" s="1169"/>
      <c r="J9" s="1169">
        <v>0</v>
      </c>
      <c r="K9" s="1169"/>
      <c r="L9" s="1169"/>
      <c r="M9" s="1169">
        <v>0</v>
      </c>
      <c r="N9" s="1169"/>
      <c r="O9" s="1169"/>
      <c r="P9" s="107"/>
      <c r="Q9" s="107"/>
      <c r="R9" s="107"/>
      <c r="S9" s="107"/>
      <c r="T9" s="107"/>
      <c r="U9" s="107"/>
      <c r="V9" s="107"/>
      <c r="W9" s="106"/>
      <c r="X9" s="106"/>
      <c r="Y9" s="73"/>
      <c r="Z9" s="73"/>
    </row>
    <row r="10" spans="1:26" x14ac:dyDescent="0.2">
      <c r="A10" s="1168" t="s">
        <v>692</v>
      </c>
      <c r="B10" s="1168"/>
      <c r="C10" s="1168"/>
      <c r="D10" s="1168"/>
      <c r="E10" s="1168"/>
      <c r="F10" s="55" t="s">
        <v>538</v>
      </c>
      <c r="G10" s="1169">
        <f>G22</f>
        <v>90500</v>
      </c>
      <c r="H10" s="1169"/>
      <c r="I10" s="1169"/>
      <c r="J10" s="1169">
        <f>J22</f>
        <v>90500</v>
      </c>
      <c r="K10" s="1169"/>
      <c r="L10" s="1169"/>
      <c r="M10" s="1169">
        <f>M22</f>
        <v>90500</v>
      </c>
      <c r="N10" s="1169"/>
      <c r="O10" s="1169"/>
      <c r="P10" s="107"/>
      <c r="Q10" s="107"/>
      <c r="R10" s="107"/>
      <c r="S10" s="107"/>
      <c r="T10" s="107"/>
      <c r="U10" s="107"/>
      <c r="V10" s="107"/>
      <c r="W10" s="106"/>
      <c r="X10" s="111"/>
      <c r="Y10" s="111"/>
    </row>
    <row r="11" spans="1:26" ht="28.5" customHeight="1" x14ac:dyDescent="0.2">
      <c r="A11" s="1168" t="s">
        <v>693</v>
      </c>
      <c r="B11" s="1168"/>
      <c r="C11" s="1168"/>
      <c r="D11" s="1168"/>
      <c r="E11" s="1168"/>
      <c r="F11" s="55" t="s">
        <v>540</v>
      </c>
      <c r="G11" s="1169">
        <v>0</v>
      </c>
      <c r="H11" s="1169"/>
      <c r="I11" s="1169"/>
      <c r="J11" s="1169">
        <v>0</v>
      </c>
      <c r="K11" s="1169"/>
      <c r="L11" s="1169"/>
      <c r="M11" s="1169">
        <v>0</v>
      </c>
      <c r="N11" s="1169"/>
      <c r="O11" s="1169"/>
      <c r="P11" s="107"/>
      <c r="Q11" s="107"/>
      <c r="R11" s="107"/>
      <c r="S11" s="107"/>
      <c r="T11" s="107"/>
      <c r="U11" s="107"/>
      <c r="V11" s="107"/>
      <c r="W11" s="106"/>
      <c r="X11" s="106"/>
      <c r="Y11" s="106"/>
    </row>
    <row r="12" spans="1:26" x14ac:dyDescent="0.2">
      <c r="A12" s="1168" t="s">
        <v>694</v>
      </c>
      <c r="B12" s="1168"/>
      <c r="C12" s="1168"/>
      <c r="D12" s="1168"/>
      <c r="E12" s="1168"/>
      <c r="F12" s="55" t="s">
        <v>542</v>
      </c>
      <c r="G12" s="1169">
        <v>0</v>
      </c>
      <c r="H12" s="1169"/>
      <c r="I12" s="1169"/>
      <c r="J12" s="1169">
        <v>0</v>
      </c>
      <c r="K12" s="1169"/>
      <c r="L12" s="1169"/>
      <c r="M12" s="1169">
        <v>0</v>
      </c>
      <c r="N12" s="1169"/>
      <c r="O12" s="1169"/>
      <c r="P12" s="107"/>
      <c r="Q12" s="107"/>
      <c r="R12" s="107"/>
      <c r="S12" s="107"/>
      <c r="T12" s="107"/>
      <c r="U12" s="107"/>
      <c r="V12" s="107"/>
      <c r="W12" s="106"/>
      <c r="X12" s="106"/>
      <c r="Y12" s="106"/>
    </row>
    <row r="13" spans="1:26" ht="27.75" customHeight="1" x14ac:dyDescent="0.2">
      <c r="A13" s="1168" t="s">
        <v>695</v>
      </c>
      <c r="B13" s="1168"/>
      <c r="C13" s="1168"/>
      <c r="D13" s="1168"/>
      <c r="E13" s="1168"/>
      <c r="F13" s="55" t="s">
        <v>544</v>
      </c>
      <c r="G13" s="1169">
        <f>G10+G8-G9-G11+G12</f>
        <v>90500</v>
      </c>
      <c r="H13" s="1169"/>
      <c r="I13" s="1169"/>
      <c r="J13" s="1169">
        <f>J10+J8-J9-J11+J12</f>
        <v>90500</v>
      </c>
      <c r="K13" s="1169"/>
      <c r="L13" s="1169"/>
      <c r="M13" s="1169">
        <f>M10+M8-M9-M11+M12</f>
        <v>90500</v>
      </c>
      <c r="N13" s="1169"/>
      <c r="O13" s="1169"/>
      <c r="P13" s="107"/>
      <c r="Q13" s="107"/>
      <c r="R13" s="107"/>
      <c r="S13" s="107"/>
      <c r="T13" s="107"/>
      <c r="U13" s="107"/>
      <c r="V13" s="107"/>
      <c r="W13" s="106"/>
      <c r="X13" s="106"/>
      <c r="Y13" s="106"/>
    </row>
    <row r="14" spans="1:26" x14ac:dyDescent="0.2">
      <c r="A14" s="1170" t="s">
        <v>574</v>
      </c>
      <c r="B14" s="1170"/>
      <c r="C14" s="1170"/>
      <c r="D14" s="1170"/>
      <c r="E14" s="1170"/>
      <c r="F14" s="112" t="s">
        <v>564</v>
      </c>
      <c r="G14" s="1171">
        <f>G13</f>
        <v>90500</v>
      </c>
      <c r="H14" s="1171"/>
      <c r="I14" s="1171"/>
      <c r="J14" s="1171">
        <f>J13</f>
        <v>90500</v>
      </c>
      <c r="K14" s="1171"/>
      <c r="L14" s="1171"/>
      <c r="M14" s="1171">
        <f>M13</f>
        <v>90500</v>
      </c>
      <c r="N14" s="1171"/>
      <c r="O14" s="1171"/>
      <c r="P14" s="107"/>
      <c r="Q14" s="107"/>
      <c r="R14" s="107"/>
      <c r="S14" s="107"/>
      <c r="T14" s="107"/>
      <c r="U14" s="107"/>
      <c r="V14" s="107"/>
      <c r="W14" s="106"/>
      <c r="X14" s="106"/>
      <c r="Y14" s="106"/>
    </row>
    <row r="15" spans="1:26" x14ac:dyDescent="0.2">
      <c r="A15" s="113"/>
      <c r="B15" s="113"/>
      <c r="C15" s="113"/>
      <c r="D15" s="113"/>
      <c r="E15" s="113"/>
      <c r="F15" s="114"/>
      <c r="G15" s="114"/>
      <c r="H15" s="115"/>
      <c r="I15" s="115"/>
      <c r="J15" s="115"/>
      <c r="K15" s="115"/>
      <c r="L15" s="115"/>
      <c r="M15" s="115"/>
      <c r="N15" s="115"/>
      <c r="O15" s="115"/>
      <c r="P15" s="107"/>
      <c r="Q15" s="107"/>
      <c r="R15" s="107"/>
      <c r="S15" s="107"/>
      <c r="T15" s="107"/>
      <c r="U15" s="107"/>
      <c r="V15" s="107"/>
      <c r="W15" s="106"/>
      <c r="X15" s="106"/>
      <c r="Y15" s="106"/>
    </row>
    <row r="16" spans="1:26" ht="15.75" x14ac:dyDescent="0.2">
      <c r="A16" s="1172" t="s">
        <v>696</v>
      </c>
      <c r="B16" s="1172"/>
      <c r="C16" s="1172"/>
      <c r="D16" s="1172"/>
      <c r="E16" s="1172"/>
      <c r="F16" s="1172"/>
      <c r="G16" s="1172"/>
      <c r="H16" s="1172"/>
      <c r="I16" s="1172"/>
      <c r="J16" s="1172"/>
      <c r="K16" s="1172"/>
      <c r="L16" s="1172"/>
      <c r="M16" s="1172"/>
      <c r="N16" s="1172"/>
      <c r="O16" s="1172"/>
      <c r="P16" s="107"/>
      <c r="Q16" s="107"/>
      <c r="R16" s="107"/>
      <c r="S16" s="107"/>
      <c r="T16" s="107"/>
      <c r="U16" s="107"/>
      <c r="V16" s="107"/>
      <c r="W16" s="106"/>
      <c r="X16" s="106"/>
      <c r="Y16" s="106"/>
    </row>
    <row r="17" spans="1:25" x14ac:dyDescent="0.2">
      <c r="A17" s="116"/>
      <c r="B17" s="116"/>
      <c r="C17" s="116"/>
      <c r="D17" s="116"/>
      <c r="E17" s="116"/>
      <c r="F17" s="117"/>
      <c r="G17" s="117"/>
      <c r="H17" s="118"/>
      <c r="I17" s="118"/>
      <c r="J17" s="118"/>
      <c r="K17" s="118"/>
      <c r="L17" s="118"/>
      <c r="M17" s="118"/>
      <c r="N17" s="118"/>
      <c r="O17" s="118"/>
      <c r="P17" s="107"/>
      <c r="Q17" s="107"/>
      <c r="R17" s="107"/>
      <c r="S17" s="107"/>
      <c r="T17" s="107"/>
      <c r="U17" s="107"/>
      <c r="V17" s="107"/>
      <c r="W17" s="106"/>
      <c r="X17" s="106"/>
      <c r="Y17" s="106"/>
    </row>
    <row r="18" spans="1:25" ht="24.75" customHeight="1" x14ac:dyDescent="0.2">
      <c r="A18" s="1140" t="s">
        <v>42</v>
      </c>
      <c r="B18" s="1140"/>
      <c r="C18" s="1140"/>
      <c r="D18" s="1140"/>
      <c r="E18" s="1140"/>
      <c r="F18" s="1140" t="s">
        <v>665</v>
      </c>
      <c r="G18" s="1140" t="s">
        <v>598</v>
      </c>
      <c r="H18" s="1140"/>
      <c r="I18" s="1140"/>
      <c r="J18" s="1140"/>
      <c r="K18" s="1140"/>
      <c r="L18" s="1140"/>
      <c r="M18" s="1140"/>
      <c r="N18" s="1140"/>
      <c r="O18" s="1140"/>
    </row>
    <row r="19" spans="1:25" ht="33" customHeight="1" x14ac:dyDescent="0.2">
      <c r="A19" s="1140"/>
      <c r="B19" s="1140"/>
      <c r="C19" s="1140"/>
      <c r="D19" s="1140"/>
      <c r="E19" s="1140"/>
      <c r="F19" s="1140"/>
      <c r="G19" s="1140" t="s">
        <v>883</v>
      </c>
      <c r="H19" s="1140"/>
      <c r="I19" s="1140"/>
      <c r="J19" s="1140" t="s">
        <v>884</v>
      </c>
      <c r="K19" s="1140"/>
      <c r="L19" s="1140"/>
      <c r="M19" s="1140" t="s">
        <v>885</v>
      </c>
      <c r="N19" s="1140"/>
      <c r="O19" s="1140"/>
      <c r="P19" t="s">
        <v>973</v>
      </c>
    </row>
    <row r="20" spans="1:25" x14ac:dyDescent="0.2">
      <c r="A20" s="742" t="s">
        <v>203</v>
      </c>
      <c r="B20" s="742"/>
      <c r="C20" s="742"/>
      <c r="D20" s="742"/>
      <c r="E20" s="742"/>
      <c r="F20" s="255" t="s">
        <v>447</v>
      </c>
      <c r="G20" s="742" t="s">
        <v>637</v>
      </c>
      <c r="H20" s="742"/>
      <c r="I20" s="742"/>
      <c r="J20" s="1126">
        <v>4</v>
      </c>
      <c r="K20" s="1126"/>
      <c r="L20" s="1126"/>
      <c r="M20" s="1126">
        <v>5</v>
      </c>
      <c r="N20" s="1126"/>
      <c r="O20" s="1126"/>
      <c r="P20" s="108"/>
      <c r="Q20" s="108"/>
      <c r="R20" s="108"/>
      <c r="S20" s="108"/>
      <c r="T20" s="108"/>
    </row>
    <row r="21" spans="1:25" x14ac:dyDescent="0.2">
      <c r="A21" s="1173" t="s">
        <v>697</v>
      </c>
      <c r="B21" s="1173"/>
      <c r="C21" s="1173"/>
      <c r="D21" s="1173"/>
      <c r="E21" s="1173"/>
      <c r="F21" s="303" t="s">
        <v>49</v>
      </c>
      <c r="G21" s="1174">
        <v>90500</v>
      </c>
      <c r="H21" s="1174"/>
      <c r="I21" s="1174"/>
      <c r="J21" s="1175">
        <v>90500</v>
      </c>
      <c r="K21" s="1175"/>
      <c r="L21" s="1175"/>
      <c r="M21" s="1176">
        <v>90500</v>
      </c>
      <c r="N21" s="1177"/>
      <c r="O21" s="1177"/>
    </row>
    <row r="22" spans="1:25" x14ac:dyDescent="0.2">
      <c r="A22" s="1178" t="s">
        <v>574</v>
      </c>
      <c r="B22" s="1178"/>
      <c r="C22" s="1178"/>
      <c r="D22" s="1178"/>
      <c r="E22" s="1178"/>
      <c r="F22" s="310">
        <v>9000</v>
      </c>
      <c r="G22" s="1179">
        <f>G21</f>
        <v>90500</v>
      </c>
      <c r="H22" s="1179"/>
      <c r="I22" s="1179"/>
      <c r="J22" s="1180">
        <f>J21</f>
        <v>90500</v>
      </c>
      <c r="K22" s="1180"/>
      <c r="L22" s="1180"/>
      <c r="M22" s="1181">
        <f>M21</f>
        <v>90500</v>
      </c>
      <c r="N22" s="1182"/>
      <c r="O22" s="1182"/>
    </row>
    <row r="23" spans="1:25" x14ac:dyDescent="0.2">
      <c r="A23" s="328"/>
      <c r="B23" s="328"/>
      <c r="C23" s="328"/>
      <c r="D23" s="328"/>
      <c r="E23" s="328"/>
      <c r="F23" s="329"/>
      <c r="G23" s="329"/>
      <c r="H23" s="330"/>
      <c r="I23" s="330"/>
      <c r="J23" s="330"/>
      <c r="K23" s="330"/>
      <c r="L23" s="330"/>
      <c r="M23" s="330"/>
      <c r="N23" s="330"/>
      <c r="O23" s="330"/>
      <c r="P23" s="118"/>
      <c r="Q23" s="118"/>
      <c r="R23" s="106"/>
      <c r="S23" s="106"/>
      <c r="T23" s="106"/>
      <c r="U23" s="106"/>
      <c r="V23" s="106"/>
      <c r="W23" s="106"/>
      <c r="X23" s="106"/>
      <c r="Y23" s="106"/>
    </row>
    <row r="24" spans="1:25" ht="15.75" x14ac:dyDescent="0.2">
      <c r="A24" s="1053" t="s">
        <v>698</v>
      </c>
      <c r="B24" s="1053"/>
      <c r="C24" s="1053"/>
      <c r="D24" s="1053"/>
      <c r="E24" s="1053"/>
      <c r="F24" s="1054"/>
      <c r="G24" s="1054"/>
      <c r="H24" s="1054"/>
      <c r="I24" s="1054"/>
      <c r="J24" s="1054"/>
      <c r="K24" s="1054"/>
    </row>
    <row r="25" spans="1:25" ht="21" customHeight="1" x14ac:dyDescent="0.2">
      <c r="A25" s="1183" t="s">
        <v>699</v>
      </c>
      <c r="B25" s="1183"/>
      <c r="C25" s="1183"/>
      <c r="D25" s="1183"/>
      <c r="E25" s="1183"/>
      <c r="F25" s="1184"/>
      <c r="G25" s="1184"/>
      <c r="H25" s="1184"/>
      <c r="I25" s="1184"/>
      <c r="J25" s="1184"/>
      <c r="K25" s="1185"/>
    </row>
    <row r="26" spans="1:25" ht="24.75" customHeight="1" x14ac:dyDescent="0.2">
      <c r="A26" s="1030" t="s">
        <v>664</v>
      </c>
      <c r="B26" s="1030" t="s">
        <v>665</v>
      </c>
      <c r="C26" s="1030" t="s">
        <v>700</v>
      </c>
      <c r="D26" s="1186" t="s">
        <v>883</v>
      </c>
      <c r="E26" s="1186"/>
      <c r="F26" s="1186"/>
      <c r="G26" s="1186"/>
      <c r="H26" s="1032" t="s">
        <v>886</v>
      </c>
      <c r="I26" s="1032"/>
      <c r="J26" s="1032"/>
      <c r="K26" s="1032"/>
      <c r="L26" s="1032" t="s">
        <v>887</v>
      </c>
      <c r="M26" s="1032"/>
      <c r="N26" s="1032"/>
      <c r="O26" s="1032"/>
    </row>
    <row r="27" spans="1:25" ht="77.25" customHeight="1" x14ac:dyDescent="0.2">
      <c r="A27" s="1030"/>
      <c r="B27" s="1030"/>
      <c r="C27" s="1030"/>
      <c r="D27" s="61" t="s">
        <v>703</v>
      </c>
      <c r="E27" s="61" t="s">
        <v>634</v>
      </c>
      <c r="F27" s="61" t="s">
        <v>668</v>
      </c>
      <c r="G27" s="61" t="s">
        <v>532</v>
      </c>
      <c r="H27" s="61" t="s">
        <v>703</v>
      </c>
      <c r="I27" s="61" t="s">
        <v>634</v>
      </c>
      <c r="J27" s="61" t="s">
        <v>668</v>
      </c>
      <c r="K27" s="61" t="s">
        <v>532</v>
      </c>
      <c r="L27" s="61" t="s">
        <v>703</v>
      </c>
      <c r="M27" s="61" t="s">
        <v>634</v>
      </c>
      <c r="N27" s="61" t="s">
        <v>668</v>
      </c>
      <c r="O27" s="61" t="s">
        <v>532</v>
      </c>
    </row>
    <row r="28" spans="1:25" x14ac:dyDescent="0.2">
      <c r="A28" s="55" t="s">
        <v>203</v>
      </c>
      <c r="B28" s="55" t="s">
        <v>447</v>
      </c>
      <c r="C28" s="55" t="s">
        <v>637</v>
      </c>
      <c r="D28" s="55" t="s">
        <v>446</v>
      </c>
      <c r="E28" s="55" t="s">
        <v>448</v>
      </c>
      <c r="F28" s="55" t="s">
        <v>704</v>
      </c>
      <c r="G28" s="55" t="s">
        <v>705</v>
      </c>
      <c r="H28" s="55" t="s">
        <v>706</v>
      </c>
      <c r="I28" s="56">
        <v>9</v>
      </c>
      <c r="J28" s="56">
        <v>10</v>
      </c>
      <c r="K28" s="56">
        <v>11</v>
      </c>
      <c r="L28" s="56">
        <v>12</v>
      </c>
      <c r="M28" s="56">
        <v>13</v>
      </c>
      <c r="N28" s="56">
        <v>14</v>
      </c>
      <c r="O28" s="56">
        <v>15</v>
      </c>
      <c r="P28" s="108"/>
      <c r="Q28" s="108"/>
      <c r="R28" s="108"/>
      <c r="S28" s="108"/>
      <c r="T28" s="108"/>
    </row>
    <row r="29" spans="1:25" ht="129.75" customHeight="1" x14ac:dyDescent="0.2">
      <c r="A29" s="97" t="s">
        <v>707</v>
      </c>
      <c r="B29" s="74" t="s">
        <v>534</v>
      </c>
      <c r="C29" s="120"/>
      <c r="D29" s="68"/>
      <c r="E29" s="68"/>
      <c r="F29" s="68"/>
      <c r="G29" s="68">
        <f>D29*E29*F29</f>
        <v>0</v>
      </c>
      <c r="H29" s="61"/>
      <c r="I29" s="61"/>
      <c r="J29" s="61"/>
      <c r="K29" s="61">
        <f>H29*I29*J29</f>
        <v>0</v>
      </c>
      <c r="L29" s="112"/>
      <c r="M29" s="121"/>
      <c r="N29" s="121"/>
      <c r="O29" s="61">
        <f>L29*M29*N29</f>
        <v>0</v>
      </c>
    </row>
    <row r="30" spans="1:25" ht="15.75" x14ac:dyDescent="0.25">
      <c r="A30" s="122" t="s">
        <v>574</v>
      </c>
      <c r="B30" s="123">
        <v>9000</v>
      </c>
      <c r="C30" s="124" t="s">
        <v>54</v>
      </c>
      <c r="D30" s="125" t="s">
        <v>54</v>
      </c>
      <c r="E30" s="125" t="s">
        <v>54</v>
      </c>
      <c r="F30" s="125" t="s">
        <v>54</v>
      </c>
      <c r="G30" s="126">
        <f>G29</f>
        <v>0</v>
      </c>
      <c r="H30" s="124" t="s">
        <v>54</v>
      </c>
      <c r="I30" s="124" t="s">
        <v>54</v>
      </c>
      <c r="J30" s="124" t="s">
        <v>54</v>
      </c>
      <c r="K30" s="124">
        <f>K29</f>
        <v>0</v>
      </c>
      <c r="L30" s="124" t="s">
        <v>54</v>
      </c>
      <c r="M30" s="124" t="s">
        <v>54</v>
      </c>
      <c r="N30" s="124" t="s">
        <v>54</v>
      </c>
      <c r="O30" s="253">
        <f>O29</f>
        <v>0</v>
      </c>
      <c r="P30" s="254"/>
      <c r="Q30" s="254"/>
    </row>
    <row r="31" spans="1:25" ht="10.15" customHeight="1" x14ac:dyDescent="0.2">
      <c r="A31" s="127"/>
      <c r="B31" s="127"/>
      <c r="C31" s="127"/>
      <c r="D31" s="127"/>
      <c r="E31" s="127"/>
      <c r="F31" s="127"/>
      <c r="G31" s="127"/>
      <c r="H31" s="127"/>
      <c r="I31" s="127"/>
      <c r="J31" s="127"/>
      <c r="K31" s="127"/>
      <c r="L31" s="127"/>
      <c r="M31" s="127"/>
      <c r="N31" s="127"/>
      <c r="O31" s="127"/>
    </row>
    <row r="32" spans="1:25" x14ac:dyDescent="0.2">
      <c r="I32" s="72"/>
      <c r="J32" s="72"/>
      <c r="K32" s="72"/>
    </row>
  </sheetData>
  <mergeCells count="67">
    <mergeCell ref="L26:O26"/>
    <mergeCell ref="A22:E22"/>
    <mergeCell ref="G22:I22"/>
    <mergeCell ref="J22:L22"/>
    <mergeCell ref="M22:O22"/>
    <mergeCell ref="A24:K24"/>
    <mergeCell ref="A25:K25"/>
    <mergeCell ref="A26:A27"/>
    <mergeCell ref="B26:B27"/>
    <mergeCell ref="C26:C27"/>
    <mergeCell ref="D26:G26"/>
    <mergeCell ref="H26:K26"/>
    <mergeCell ref="A20:E20"/>
    <mergeCell ref="G20:I20"/>
    <mergeCell ref="J20:L20"/>
    <mergeCell ref="M20:O20"/>
    <mergeCell ref="A21:E21"/>
    <mergeCell ref="G21:I21"/>
    <mergeCell ref="J21:L21"/>
    <mergeCell ref="M21:O21"/>
    <mergeCell ref="A16:O16"/>
    <mergeCell ref="A18:E19"/>
    <mergeCell ref="F18:F19"/>
    <mergeCell ref="G18:O18"/>
    <mergeCell ref="G19:I19"/>
    <mergeCell ref="J19:L19"/>
    <mergeCell ref="M19:O19"/>
    <mergeCell ref="A13:E13"/>
    <mergeCell ref="G13:I13"/>
    <mergeCell ref="J13:L13"/>
    <mergeCell ref="M13:O13"/>
    <mergeCell ref="A14:E14"/>
    <mergeCell ref="G14:I14"/>
    <mergeCell ref="J14:L14"/>
    <mergeCell ref="M14:O14"/>
    <mergeCell ref="A11:E11"/>
    <mergeCell ref="G11:I11"/>
    <mergeCell ref="J11:L11"/>
    <mergeCell ref="M11:O11"/>
    <mergeCell ref="A12:E12"/>
    <mergeCell ref="G12:I12"/>
    <mergeCell ref="J12:L12"/>
    <mergeCell ref="M12:O12"/>
    <mergeCell ref="A9:E9"/>
    <mergeCell ref="G9:I9"/>
    <mergeCell ref="J9:L9"/>
    <mergeCell ref="M9:O9"/>
    <mergeCell ref="A10:E10"/>
    <mergeCell ref="G10:I10"/>
    <mergeCell ref="J10:L10"/>
    <mergeCell ref="M10:O10"/>
    <mergeCell ref="A7:E7"/>
    <mergeCell ref="G7:I7"/>
    <mergeCell ref="J7:L7"/>
    <mergeCell ref="M7:O7"/>
    <mergeCell ref="A8:E8"/>
    <mergeCell ref="G8:I8"/>
    <mergeCell ref="J8:L8"/>
    <mergeCell ref="M8:O8"/>
    <mergeCell ref="A1:O2"/>
    <mergeCell ref="A4:V4"/>
    <mergeCell ref="A5:E6"/>
    <mergeCell ref="F5:F6"/>
    <mergeCell ref="G5:O5"/>
    <mergeCell ref="G6:I6"/>
    <mergeCell ref="J6:L6"/>
    <mergeCell ref="M6:O6"/>
  </mergeCells>
  <pageMargins left="0.59055118110236227" right="0.59055118110236227" top="0.59055118110236227" bottom="0.59055118110236227" header="0.31496062992125984" footer="0.31496062992125984"/>
  <pageSetup paperSize="9" scale="79" orientation="landscape" r:id="rId1"/>
  <rowBreaks count="1" manualBreakCount="1">
    <brk id="23" max="14"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R32"/>
  <sheetViews>
    <sheetView showWhiteSpace="0" view="pageBreakPreview" topLeftCell="A10" zoomScale="120" zoomScaleNormal="100" zoomScaleSheetLayoutView="120" workbookViewId="0">
      <selection activeCell="P23" sqref="P23"/>
    </sheetView>
  </sheetViews>
  <sheetFormatPr defaultRowHeight="12.75" x14ac:dyDescent="0.2"/>
  <cols>
    <col min="1" max="1" width="16.85546875" style="92" customWidth="1"/>
    <col min="2" max="2" width="9" style="92" customWidth="1"/>
    <col min="3" max="3" width="15.7109375" style="92" customWidth="1"/>
    <col min="4" max="4" width="10.5703125" style="92" customWidth="1"/>
    <col min="5" max="5" width="13.28515625" style="92" customWidth="1"/>
    <col min="6" max="6" width="10" style="92" customWidth="1"/>
    <col min="7" max="7" width="11.85546875" style="92" bestFit="1" customWidth="1"/>
    <col min="8" max="8" width="9.140625" style="92" customWidth="1"/>
    <col min="9" max="9" width="13.28515625" style="92" customWidth="1"/>
    <col min="10" max="10" width="10.140625" style="92" customWidth="1"/>
    <col min="11" max="11" width="11.42578125" style="92" bestFit="1" customWidth="1"/>
    <col min="12" max="12" width="9.7109375" style="92" customWidth="1"/>
    <col min="13" max="13" width="13.28515625" style="92" customWidth="1"/>
    <col min="14" max="14" width="10" style="92" customWidth="1"/>
    <col min="15" max="15" width="11.42578125" style="92" bestFit="1" customWidth="1"/>
    <col min="16" max="16" width="9.140625" style="92"/>
    <col min="17" max="17" width="12.140625" style="92" customWidth="1"/>
    <col min="18" max="248" width="9.140625" style="92"/>
    <col min="249" max="249" width="16.85546875" style="92" customWidth="1"/>
    <col min="250" max="250" width="9" style="92" customWidth="1"/>
    <col min="251" max="251" width="15.7109375" style="92" customWidth="1"/>
    <col min="252" max="252" width="10.5703125" style="92" customWidth="1"/>
    <col min="253" max="253" width="13.28515625" style="92" customWidth="1"/>
    <col min="254" max="254" width="10" style="92" customWidth="1"/>
    <col min="255" max="255" width="11.85546875" style="92" bestFit="1" customWidth="1"/>
    <col min="256" max="256" width="9.140625" style="92"/>
    <col min="257" max="257" width="13.28515625" style="92" customWidth="1"/>
    <col min="258" max="258" width="10.140625" style="92" customWidth="1"/>
    <col min="259" max="260" width="9.7109375" style="92" customWidth="1"/>
    <col min="261" max="261" width="13.28515625" style="92" customWidth="1"/>
    <col min="262" max="262" width="10" style="92" customWidth="1"/>
    <col min="263" max="263" width="9.7109375" style="92" customWidth="1"/>
    <col min="264" max="264" width="10.28515625" style="92" bestFit="1" customWidth="1"/>
    <col min="265" max="272" width="9.140625" style="92"/>
    <col min="273" max="273" width="12.140625" style="92" customWidth="1"/>
    <col min="274" max="504" width="9.140625" style="92"/>
    <col min="505" max="505" width="16.85546875" style="92" customWidth="1"/>
    <col min="506" max="506" width="9" style="92" customWidth="1"/>
    <col min="507" max="507" width="15.7109375" style="92" customWidth="1"/>
    <col min="508" max="508" width="10.5703125" style="92" customWidth="1"/>
    <col min="509" max="509" width="13.28515625" style="92" customWidth="1"/>
    <col min="510" max="510" width="10" style="92" customWidth="1"/>
    <col min="511" max="511" width="11.85546875" style="92" bestFit="1" customWidth="1"/>
    <col min="512" max="512" width="9.140625" style="92"/>
    <col min="513" max="513" width="13.28515625" style="92" customWidth="1"/>
    <col min="514" max="514" width="10.140625" style="92" customWidth="1"/>
    <col min="515" max="516" width="9.7109375" style="92" customWidth="1"/>
    <col min="517" max="517" width="13.28515625" style="92" customWidth="1"/>
    <col min="518" max="518" width="10" style="92" customWidth="1"/>
    <col min="519" max="519" width="9.7109375" style="92" customWidth="1"/>
    <col min="520" max="520" width="10.28515625" style="92" bestFit="1" customWidth="1"/>
    <col min="521" max="528" width="9.140625" style="92"/>
    <col min="529" max="529" width="12.140625" style="92" customWidth="1"/>
    <col min="530" max="760" width="9.140625" style="92"/>
    <col min="761" max="761" width="16.85546875" style="92" customWidth="1"/>
    <col min="762" max="762" width="9" style="92" customWidth="1"/>
    <col min="763" max="763" width="15.7109375" style="92" customWidth="1"/>
    <col min="764" max="764" width="10.5703125" style="92" customWidth="1"/>
    <col min="765" max="765" width="13.28515625" style="92" customWidth="1"/>
    <col min="766" max="766" width="10" style="92" customWidth="1"/>
    <col min="767" max="767" width="11.85546875" style="92" bestFit="1" customWidth="1"/>
    <col min="768" max="768" width="9.140625" style="92"/>
    <col min="769" max="769" width="13.28515625" style="92" customWidth="1"/>
    <col min="770" max="770" width="10.140625" style="92" customWidth="1"/>
    <col min="771" max="772" width="9.7109375" style="92" customWidth="1"/>
    <col min="773" max="773" width="13.28515625" style="92" customWidth="1"/>
    <col min="774" max="774" width="10" style="92" customWidth="1"/>
    <col min="775" max="775" width="9.7109375" style="92" customWidth="1"/>
    <col min="776" max="776" width="10.28515625" style="92" bestFit="1" customWidth="1"/>
    <col min="777" max="784" width="9.140625" style="92"/>
    <col min="785" max="785" width="12.140625" style="92" customWidth="1"/>
    <col min="786" max="1016" width="9.140625" style="92"/>
    <col min="1017" max="1017" width="16.85546875" style="92" customWidth="1"/>
    <col min="1018" max="1018" width="9" style="92" customWidth="1"/>
    <col min="1019" max="1019" width="15.7109375" style="92" customWidth="1"/>
    <col min="1020" max="1020" width="10.5703125" style="92" customWidth="1"/>
    <col min="1021" max="1021" width="13.28515625" style="92" customWidth="1"/>
    <col min="1022" max="1022" width="10" style="92" customWidth="1"/>
    <col min="1023" max="1023" width="11.85546875" style="92" bestFit="1" customWidth="1"/>
    <col min="1024" max="1024" width="9.140625" style="92"/>
    <col min="1025" max="1025" width="13.28515625" style="92" customWidth="1"/>
    <col min="1026" max="1026" width="10.140625" style="92" customWidth="1"/>
    <col min="1027" max="1028" width="9.7109375" style="92" customWidth="1"/>
    <col min="1029" max="1029" width="13.28515625" style="92" customWidth="1"/>
    <col min="1030" max="1030" width="10" style="92" customWidth="1"/>
    <col min="1031" max="1031" width="9.7109375" style="92" customWidth="1"/>
    <col min="1032" max="1032" width="10.28515625" style="92" bestFit="1" customWidth="1"/>
    <col min="1033" max="1040" width="9.140625" style="92"/>
    <col min="1041" max="1041" width="12.140625" style="92" customWidth="1"/>
    <col min="1042" max="1272" width="9.140625" style="92"/>
    <col min="1273" max="1273" width="16.85546875" style="92" customWidth="1"/>
    <col min="1274" max="1274" width="9" style="92" customWidth="1"/>
    <col min="1275" max="1275" width="15.7109375" style="92" customWidth="1"/>
    <col min="1276" max="1276" width="10.5703125" style="92" customWidth="1"/>
    <col min="1277" max="1277" width="13.28515625" style="92" customWidth="1"/>
    <col min="1278" max="1278" width="10" style="92" customWidth="1"/>
    <col min="1279" max="1279" width="11.85546875" style="92" bestFit="1" customWidth="1"/>
    <col min="1280" max="1280" width="9.140625" style="92"/>
    <col min="1281" max="1281" width="13.28515625" style="92" customWidth="1"/>
    <col min="1282" max="1282" width="10.140625" style="92" customWidth="1"/>
    <col min="1283" max="1284" width="9.7109375" style="92" customWidth="1"/>
    <col min="1285" max="1285" width="13.28515625" style="92" customWidth="1"/>
    <col min="1286" max="1286" width="10" style="92" customWidth="1"/>
    <col min="1287" max="1287" width="9.7109375" style="92" customWidth="1"/>
    <col min="1288" max="1288" width="10.28515625" style="92" bestFit="1" customWidth="1"/>
    <col min="1289" max="1296" width="9.140625" style="92"/>
    <col min="1297" max="1297" width="12.140625" style="92" customWidth="1"/>
    <col min="1298" max="1528" width="9.140625" style="92"/>
    <col min="1529" max="1529" width="16.85546875" style="92" customWidth="1"/>
    <col min="1530" max="1530" width="9" style="92" customWidth="1"/>
    <col min="1531" max="1531" width="15.7109375" style="92" customWidth="1"/>
    <col min="1532" max="1532" width="10.5703125" style="92" customWidth="1"/>
    <col min="1533" max="1533" width="13.28515625" style="92" customWidth="1"/>
    <col min="1534" max="1534" width="10" style="92" customWidth="1"/>
    <col min="1535" max="1535" width="11.85546875" style="92" bestFit="1" customWidth="1"/>
    <col min="1536" max="1536" width="9.140625" style="92"/>
    <col min="1537" max="1537" width="13.28515625" style="92" customWidth="1"/>
    <col min="1538" max="1538" width="10.140625" style="92" customWidth="1"/>
    <col min="1539" max="1540" width="9.7109375" style="92" customWidth="1"/>
    <col min="1541" max="1541" width="13.28515625" style="92" customWidth="1"/>
    <col min="1542" max="1542" width="10" style="92" customWidth="1"/>
    <col min="1543" max="1543" width="9.7109375" style="92" customWidth="1"/>
    <col min="1544" max="1544" width="10.28515625" style="92" bestFit="1" customWidth="1"/>
    <col min="1545" max="1552" width="9.140625" style="92"/>
    <col min="1553" max="1553" width="12.140625" style="92" customWidth="1"/>
    <col min="1554" max="1784" width="9.140625" style="92"/>
    <col min="1785" max="1785" width="16.85546875" style="92" customWidth="1"/>
    <col min="1786" max="1786" width="9" style="92" customWidth="1"/>
    <col min="1787" max="1787" width="15.7109375" style="92" customWidth="1"/>
    <col min="1788" max="1788" width="10.5703125" style="92" customWidth="1"/>
    <col min="1789" max="1789" width="13.28515625" style="92" customWidth="1"/>
    <col min="1790" max="1790" width="10" style="92" customWidth="1"/>
    <col min="1791" max="1791" width="11.85546875" style="92" bestFit="1" customWidth="1"/>
    <col min="1792" max="1792" width="9.140625" style="92"/>
    <col min="1793" max="1793" width="13.28515625" style="92" customWidth="1"/>
    <col min="1794" max="1794" width="10.140625" style="92" customWidth="1"/>
    <col min="1795" max="1796" width="9.7109375" style="92" customWidth="1"/>
    <col min="1797" max="1797" width="13.28515625" style="92" customWidth="1"/>
    <col min="1798" max="1798" width="10" style="92" customWidth="1"/>
    <col min="1799" max="1799" width="9.7109375" style="92" customWidth="1"/>
    <col min="1800" max="1800" width="10.28515625" style="92" bestFit="1" customWidth="1"/>
    <col min="1801" max="1808" width="9.140625" style="92"/>
    <col min="1809" max="1809" width="12.140625" style="92" customWidth="1"/>
    <col min="1810" max="2040" width="9.140625" style="92"/>
    <col min="2041" max="2041" width="16.85546875" style="92" customWidth="1"/>
    <col min="2042" max="2042" width="9" style="92" customWidth="1"/>
    <col min="2043" max="2043" width="15.7109375" style="92" customWidth="1"/>
    <col min="2044" max="2044" width="10.5703125" style="92" customWidth="1"/>
    <col min="2045" max="2045" width="13.28515625" style="92" customWidth="1"/>
    <col min="2046" max="2046" width="10" style="92" customWidth="1"/>
    <col min="2047" max="2047" width="11.85546875" style="92" bestFit="1" customWidth="1"/>
    <col min="2048" max="2048" width="9.140625" style="92"/>
    <col min="2049" max="2049" width="13.28515625" style="92" customWidth="1"/>
    <col min="2050" max="2050" width="10.140625" style="92" customWidth="1"/>
    <col min="2051" max="2052" width="9.7109375" style="92" customWidth="1"/>
    <col min="2053" max="2053" width="13.28515625" style="92" customWidth="1"/>
    <col min="2054" max="2054" width="10" style="92" customWidth="1"/>
    <col min="2055" max="2055" width="9.7109375" style="92" customWidth="1"/>
    <col min="2056" max="2056" width="10.28515625" style="92" bestFit="1" customWidth="1"/>
    <col min="2057" max="2064" width="9.140625" style="92"/>
    <col min="2065" max="2065" width="12.140625" style="92" customWidth="1"/>
    <col min="2066" max="2296" width="9.140625" style="92"/>
    <col min="2297" max="2297" width="16.85546875" style="92" customWidth="1"/>
    <col min="2298" max="2298" width="9" style="92" customWidth="1"/>
    <col min="2299" max="2299" width="15.7109375" style="92" customWidth="1"/>
    <col min="2300" max="2300" width="10.5703125" style="92" customWidth="1"/>
    <col min="2301" max="2301" width="13.28515625" style="92" customWidth="1"/>
    <col min="2302" max="2302" width="10" style="92" customWidth="1"/>
    <col min="2303" max="2303" width="11.85546875" style="92" bestFit="1" customWidth="1"/>
    <col min="2304" max="2304" width="9.140625" style="92"/>
    <col min="2305" max="2305" width="13.28515625" style="92" customWidth="1"/>
    <col min="2306" max="2306" width="10.140625" style="92" customWidth="1"/>
    <col min="2307" max="2308" width="9.7109375" style="92" customWidth="1"/>
    <col min="2309" max="2309" width="13.28515625" style="92" customWidth="1"/>
    <col min="2310" max="2310" width="10" style="92" customWidth="1"/>
    <col min="2311" max="2311" width="9.7109375" style="92" customWidth="1"/>
    <col min="2312" max="2312" width="10.28515625" style="92" bestFit="1" customWidth="1"/>
    <col min="2313" max="2320" width="9.140625" style="92"/>
    <col min="2321" max="2321" width="12.140625" style="92" customWidth="1"/>
    <col min="2322" max="2552" width="9.140625" style="92"/>
    <col min="2553" max="2553" width="16.85546875" style="92" customWidth="1"/>
    <col min="2554" max="2554" width="9" style="92" customWidth="1"/>
    <col min="2555" max="2555" width="15.7109375" style="92" customWidth="1"/>
    <col min="2556" max="2556" width="10.5703125" style="92" customWidth="1"/>
    <col min="2557" max="2557" width="13.28515625" style="92" customWidth="1"/>
    <col min="2558" max="2558" width="10" style="92" customWidth="1"/>
    <col min="2559" max="2559" width="11.85546875" style="92" bestFit="1" customWidth="1"/>
    <col min="2560" max="2560" width="9.140625" style="92"/>
    <col min="2561" max="2561" width="13.28515625" style="92" customWidth="1"/>
    <col min="2562" max="2562" width="10.140625" style="92" customWidth="1"/>
    <col min="2563" max="2564" width="9.7109375" style="92" customWidth="1"/>
    <col min="2565" max="2565" width="13.28515625" style="92" customWidth="1"/>
    <col min="2566" max="2566" width="10" style="92" customWidth="1"/>
    <col min="2567" max="2567" width="9.7109375" style="92" customWidth="1"/>
    <col min="2568" max="2568" width="10.28515625" style="92" bestFit="1" customWidth="1"/>
    <col min="2569" max="2576" width="9.140625" style="92"/>
    <col min="2577" max="2577" width="12.140625" style="92" customWidth="1"/>
    <col min="2578" max="2808" width="9.140625" style="92"/>
    <col min="2809" max="2809" width="16.85546875" style="92" customWidth="1"/>
    <col min="2810" max="2810" width="9" style="92" customWidth="1"/>
    <col min="2811" max="2811" width="15.7109375" style="92" customWidth="1"/>
    <col min="2812" max="2812" width="10.5703125" style="92" customWidth="1"/>
    <col min="2813" max="2813" width="13.28515625" style="92" customWidth="1"/>
    <col min="2814" max="2814" width="10" style="92" customWidth="1"/>
    <col min="2815" max="2815" width="11.85546875" style="92" bestFit="1" customWidth="1"/>
    <col min="2816" max="2816" width="9.140625" style="92"/>
    <col min="2817" max="2817" width="13.28515625" style="92" customWidth="1"/>
    <col min="2818" max="2818" width="10.140625" style="92" customWidth="1"/>
    <col min="2819" max="2820" width="9.7109375" style="92" customWidth="1"/>
    <col min="2821" max="2821" width="13.28515625" style="92" customWidth="1"/>
    <col min="2822" max="2822" width="10" style="92" customWidth="1"/>
    <col min="2823" max="2823" width="9.7109375" style="92" customWidth="1"/>
    <col min="2824" max="2824" width="10.28515625" style="92" bestFit="1" customWidth="1"/>
    <col min="2825" max="2832" width="9.140625" style="92"/>
    <col min="2833" max="2833" width="12.140625" style="92" customWidth="1"/>
    <col min="2834" max="3064" width="9.140625" style="92"/>
    <col min="3065" max="3065" width="16.85546875" style="92" customWidth="1"/>
    <col min="3066" max="3066" width="9" style="92" customWidth="1"/>
    <col min="3067" max="3067" width="15.7109375" style="92" customWidth="1"/>
    <col min="3068" max="3068" width="10.5703125" style="92" customWidth="1"/>
    <col min="3069" max="3069" width="13.28515625" style="92" customWidth="1"/>
    <col min="3070" max="3070" width="10" style="92" customWidth="1"/>
    <col min="3071" max="3071" width="11.85546875" style="92" bestFit="1" customWidth="1"/>
    <col min="3072" max="3072" width="9.140625" style="92"/>
    <col min="3073" max="3073" width="13.28515625" style="92" customWidth="1"/>
    <col min="3074" max="3074" width="10.140625" style="92" customWidth="1"/>
    <col min="3075" max="3076" width="9.7109375" style="92" customWidth="1"/>
    <col min="3077" max="3077" width="13.28515625" style="92" customWidth="1"/>
    <col min="3078" max="3078" width="10" style="92" customWidth="1"/>
    <col min="3079" max="3079" width="9.7109375" style="92" customWidth="1"/>
    <col min="3080" max="3080" width="10.28515625" style="92" bestFit="1" customWidth="1"/>
    <col min="3081" max="3088" width="9.140625" style="92"/>
    <col min="3089" max="3089" width="12.140625" style="92" customWidth="1"/>
    <col min="3090" max="3320" width="9.140625" style="92"/>
    <col min="3321" max="3321" width="16.85546875" style="92" customWidth="1"/>
    <col min="3322" max="3322" width="9" style="92" customWidth="1"/>
    <col min="3323" max="3323" width="15.7109375" style="92" customWidth="1"/>
    <col min="3324" max="3324" width="10.5703125" style="92" customWidth="1"/>
    <col min="3325" max="3325" width="13.28515625" style="92" customWidth="1"/>
    <col min="3326" max="3326" width="10" style="92" customWidth="1"/>
    <col min="3327" max="3327" width="11.85546875" style="92" bestFit="1" customWidth="1"/>
    <col min="3328" max="3328" width="9.140625" style="92"/>
    <col min="3329" max="3329" width="13.28515625" style="92" customWidth="1"/>
    <col min="3330" max="3330" width="10.140625" style="92" customWidth="1"/>
    <col min="3331" max="3332" width="9.7109375" style="92" customWidth="1"/>
    <col min="3333" max="3333" width="13.28515625" style="92" customWidth="1"/>
    <col min="3334" max="3334" width="10" style="92" customWidth="1"/>
    <col min="3335" max="3335" width="9.7109375" style="92" customWidth="1"/>
    <col min="3336" max="3336" width="10.28515625" style="92" bestFit="1" customWidth="1"/>
    <col min="3337" max="3344" width="9.140625" style="92"/>
    <col min="3345" max="3345" width="12.140625" style="92" customWidth="1"/>
    <col min="3346" max="3576" width="9.140625" style="92"/>
    <col min="3577" max="3577" width="16.85546875" style="92" customWidth="1"/>
    <col min="3578" max="3578" width="9" style="92" customWidth="1"/>
    <col min="3579" max="3579" width="15.7109375" style="92" customWidth="1"/>
    <col min="3580" max="3580" width="10.5703125" style="92" customWidth="1"/>
    <col min="3581" max="3581" width="13.28515625" style="92" customWidth="1"/>
    <col min="3582" max="3582" width="10" style="92" customWidth="1"/>
    <col min="3583" max="3583" width="11.85546875" style="92" bestFit="1" customWidth="1"/>
    <col min="3584" max="3584" width="9.140625" style="92"/>
    <col min="3585" max="3585" width="13.28515625" style="92" customWidth="1"/>
    <col min="3586" max="3586" width="10.140625" style="92" customWidth="1"/>
    <col min="3587" max="3588" width="9.7109375" style="92" customWidth="1"/>
    <col min="3589" max="3589" width="13.28515625" style="92" customWidth="1"/>
    <col min="3590" max="3590" width="10" style="92" customWidth="1"/>
    <col min="3591" max="3591" width="9.7109375" style="92" customWidth="1"/>
    <col min="3592" max="3592" width="10.28515625" style="92" bestFit="1" customWidth="1"/>
    <col min="3593" max="3600" width="9.140625" style="92"/>
    <col min="3601" max="3601" width="12.140625" style="92" customWidth="1"/>
    <col min="3602" max="3832" width="9.140625" style="92"/>
    <col min="3833" max="3833" width="16.85546875" style="92" customWidth="1"/>
    <col min="3834" max="3834" width="9" style="92" customWidth="1"/>
    <col min="3835" max="3835" width="15.7109375" style="92" customWidth="1"/>
    <col min="3836" max="3836" width="10.5703125" style="92" customWidth="1"/>
    <col min="3837" max="3837" width="13.28515625" style="92" customWidth="1"/>
    <col min="3838" max="3838" width="10" style="92" customWidth="1"/>
    <col min="3839" max="3839" width="11.85546875" style="92" bestFit="1" customWidth="1"/>
    <col min="3840" max="3840" width="9.140625" style="92"/>
    <col min="3841" max="3841" width="13.28515625" style="92" customWidth="1"/>
    <col min="3842" max="3842" width="10.140625" style="92" customWidth="1"/>
    <col min="3843" max="3844" width="9.7109375" style="92" customWidth="1"/>
    <col min="3845" max="3845" width="13.28515625" style="92" customWidth="1"/>
    <col min="3846" max="3846" width="10" style="92" customWidth="1"/>
    <col min="3847" max="3847" width="9.7109375" style="92" customWidth="1"/>
    <col min="3848" max="3848" width="10.28515625" style="92" bestFit="1" customWidth="1"/>
    <col min="3849" max="3856" width="9.140625" style="92"/>
    <col min="3857" max="3857" width="12.140625" style="92" customWidth="1"/>
    <col min="3858" max="4088" width="9.140625" style="92"/>
    <col min="4089" max="4089" width="16.85546875" style="92" customWidth="1"/>
    <col min="4090" max="4090" width="9" style="92" customWidth="1"/>
    <col min="4091" max="4091" width="15.7109375" style="92" customWidth="1"/>
    <col min="4092" max="4092" width="10.5703125" style="92" customWidth="1"/>
    <col min="4093" max="4093" width="13.28515625" style="92" customWidth="1"/>
    <col min="4094" max="4094" width="10" style="92" customWidth="1"/>
    <col min="4095" max="4095" width="11.85546875" style="92" bestFit="1" customWidth="1"/>
    <col min="4096" max="4096" width="9.140625" style="92"/>
    <col min="4097" max="4097" width="13.28515625" style="92" customWidth="1"/>
    <col min="4098" max="4098" width="10.140625" style="92" customWidth="1"/>
    <col min="4099" max="4100" width="9.7109375" style="92" customWidth="1"/>
    <col min="4101" max="4101" width="13.28515625" style="92" customWidth="1"/>
    <col min="4102" max="4102" width="10" style="92" customWidth="1"/>
    <col min="4103" max="4103" width="9.7109375" style="92" customWidth="1"/>
    <col min="4104" max="4104" width="10.28515625" style="92" bestFit="1" customWidth="1"/>
    <col min="4105" max="4112" width="9.140625" style="92"/>
    <col min="4113" max="4113" width="12.140625" style="92" customWidth="1"/>
    <col min="4114" max="4344" width="9.140625" style="92"/>
    <col min="4345" max="4345" width="16.85546875" style="92" customWidth="1"/>
    <col min="4346" max="4346" width="9" style="92" customWidth="1"/>
    <col min="4347" max="4347" width="15.7109375" style="92" customWidth="1"/>
    <col min="4348" max="4348" width="10.5703125" style="92" customWidth="1"/>
    <col min="4349" max="4349" width="13.28515625" style="92" customWidth="1"/>
    <col min="4350" max="4350" width="10" style="92" customWidth="1"/>
    <col min="4351" max="4351" width="11.85546875" style="92" bestFit="1" customWidth="1"/>
    <col min="4352" max="4352" width="9.140625" style="92"/>
    <col min="4353" max="4353" width="13.28515625" style="92" customWidth="1"/>
    <col min="4354" max="4354" width="10.140625" style="92" customWidth="1"/>
    <col min="4355" max="4356" width="9.7109375" style="92" customWidth="1"/>
    <col min="4357" max="4357" width="13.28515625" style="92" customWidth="1"/>
    <col min="4358" max="4358" width="10" style="92" customWidth="1"/>
    <col min="4359" max="4359" width="9.7109375" style="92" customWidth="1"/>
    <col min="4360" max="4360" width="10.28515625" style="92" bestFit="1" customWidth="1"/>
    <col min="4361" max="4368" width="9.140625" style="92"/>
    <col min="4369" max="4369" width="12.140625" style="92" customWidth="1"/>
    <col min="4370" max="4600" width="9.140625" style="92"/>
    <col min="4601" max="4601" width="16.85546875" style="92" customWidth="1"/>
    <col min="4602" max="4602" width="9" style="92" customWidth="1"/>
    <col min="4603" max="4603" width="15.7109375" style="92" customWidth="1"/>
    <col min="4604" max="4604" width="10.5703125" style="92" customWidth="1"/>
    <col min="4605" max="4605" width="13.28515625" style="92" customWidth="1"/>
    <col min="4606" max="4606" width="10" style="92" customWidth="1"/>
    <col min="4607" max="4607" width="11.85546875" style="92" bestFit="1" customWidth="1"/>
    <col min="4608" max="4608" width="9.140625" style="92"/>
    <col min="4609" max="4609" width="13.28515625" style="92" customWidth="1"/>
    <col min="4610" max="4610" width="10.140625" style="92" customWidth="1"/>
    <col min="4611" max="4612" width="9.7109375" style="92" customWidth="1"/>
    <col min="4613" max="4613" width="13.28515625" style="92" customWidth="1"/>
    <col min="4614" max="4614" width="10" style="92" customWidth="1"/>
    <col min="4615" max="4615" width="9.7109375" style="92" customWidth="1"/>
    <col min="4616" max="4616" width="10.28515625" style="92" bestFit="1" customWidth="1"/>
    <col min="4617" max="4624" width="9.140625" style="92"/>
    <col min="4625" max="4625" width="12.140625" style="92" customWidth="1"/>
    <col min="4626" max="4856" width="9.140625" style="92"/>
    <col min="4857" max="4857" width="16.85546875" style="92" customWidth="1"/>
    <col min="4858" max="4858" width="9" style="92" customWidth="1"/>
    <col min="4859" max="4859" width="15.7109375" style="92" customWidth="1"/>
    <col min="4860" max="4860" width="10.5703125" style="92" customWidth="1"/>
    <col min="4861" max="4861" width="13.28515625" style="92" customWidth="1"/>
    <col min="4862" max="4862" width="10" style="92" customWidth="1"/>
    <col min="4863" max="4863" width="11.85546875" style="92" bestFit="1" customWidth="1"/>
    <col min="4864" max="4864" width="9.140625" style="92"/>
    <col min="4865" max="4865" width="13.28515625" style="92" customWidth="1"/>
    <col min="4866" max="4866" width="10.140625" style="92" customWidth="1"/>
    <col min="4867" max="4868" width="9.7109375" style="92" customWidth="1"/>
    <col min="4869" max="4869" width="13.28515625" style="92" customWidth="1"/>
    <col min="4870" max="4870" width="10" style="92" customWidth="1"/>
    <col min="4871" max="4871" width="9.7109375" style="92" customWidth="1"/>
    <col min="4872" max="4872" width="10.28515625" style="92" bestFit="1" customWidth="1"/>
    <col min="4873" max="4880" width="9.140625" style="92"/>
    <col min="4881" max="4881" width="12.140625" style="92" customWidth="1"/>
    <col min="4882" max="5112" width="9.140625" style="92"/>
    <col min="5113" max="5113" width="16.85546875" style="92" customWidth="1"/>
    <col min="5114" max="5114" width="9" style="92" customWidth="1"/>
    <col min="5115" max="5115" width="15.7109375" style="92" customWidth="1"/>
    <col min="5116" max="5116" width="10.5703125" style="92" customWidth="1"/>
    <col min="5117" max="5117" width="13.28515625" style="92" customWidth="1"/>
    <col min="5118" max="5118" width="10" style="92" customWidth="1"/>
    <col min="5119" max="5119" width="11.85546875" style="92" bestFit="1" customWidth="1"/>
    <col min="5120" max="5120" width="9.140625" style="92"/>
    <col min="5121" max="5121" width="13.28515625" style="92" customWidth="1"/>
    <col min="5122" max="5122" width="10.140625" style="92" customWidth="1"/>
    <col min="5123" max="5124" width="9.7109375" style="92" customWidth="1"/>
    <col min="5125" max="5125" width="13.28515625" style="92" customWidth="1"/>
    <col min="5126" max="5126" width="10" style="92" customWidth="1"/>
    <col min="5127" max="5127" width="9.7109375" style="92" customWidth="1"/>
    <col min="5128" max="5128" width="10.28515625" style="92" bestFit="1" customWidth="1"/>
    <col min="5129" max="5136" width="9.140625" style="92"/>
    <col min="5137" max="5137" width="12.140625" style="92" customWidth="1"/>
    <col min="5138" max="5368" width="9.140625" style="92"/>
    <col min="5369" max="5369" width="16.85546875" style="92" customWidth="1"/>
    <col min="5370" max="5370" width="9" style="92" customWidth="1"/>
    <col min="5371" max="5371" width="15.7109375" style="92" customWidth="1"/>
    <col min="5372" max="5372" width="10.5703125" style="92" customWidth="1"/>
    <col min="5373" max="5373" width="13.28515625" style="92" customWidth="1"/>
    <col min="5374" max="5374" width="10" style="92" customWidth="1"/>
    <col min="5375" max="5375" width="11.85546875" style="92" bestFit="1" customWidth="1"/>
    <col min="5376" max="5376" width="9.140625" style="92"/>
    <col min="5377" max="5377" width="13.28515625" style="92" customWidth="1"/>
    <col min="5378" max="5378" width="10.140625" style="92" customWidth="1"/>
    <col min="5379" max="5380" width="9.7109375" style="92" customWidth="1"/>
    <col min="5381" max="5381" width="13.28515625" style="92" customWidth="1"/>
    <col min="5382" max="5382" width="10" style="92" customWidth="1"/>
    <col min="5383" max="5383" width="9.7109375" style="92" customWidth="1"/>
    <col min="5384" max="5384" width="10.28515625" style="92" bestFit="1" customWidth="1"/>
    <col min="5385" max="5392" width="9.140625" style="92"/>
    <col min="5393" max="5393" width="12.140625" style="92" customWidth="1"/>
    <col min="5394" max="5624" width="9.140625" style="92"/>
    <col min="5625" max="5625" width="16.85546875" style="92" customWidth="1"/>
    <col min="5626" max="5626" width="9" style="92" customWidth="1"/>
    <col min="5627" max="5627" width="15.7109375" style="92" customWidth="1"/>
    <col min="5628" max="5628" width="10.5703125" style="92" customWidth="1"/>
    <col min="5629" max="5629" width="13.28515625" style="92" customWidth="1"/>
    <col min="5630" max="5630" width="10" style="92" customWidth="1"/>
    <col min="5631" max="5631" width="11.85546875" style="92" bestFit="1" customWidth="1"/>
    <col min="5632" max="5632" width="9.140625" style="92"/>
    <col min="5633" max="5633" width="13.28515625" style="92" customWidth="1"/>
    <col min="5634" max="5634" width="10.140625" style="92" customWidth="1"/>
    <col min="5635" max="5636" width="9.7109375" style="92" customWidth="1"/>
    <col min="5637" max="5637" width="13.28515625" style="92" customWidth="1"/>
    <col min="5638" max="5638" width="10" style="92" customWidth="1"/>
    <col min="5639" max="5639" width="9.7109375" style="92" customWidth="1"/>
    <col min="5640" max="5640" width="10.28515625" style="92" bestFit="1" customWidth="1"/>
    <col min="5641" max="5648" width="9.140625" style="92"/>
    <col min="5649" max="5649" width="12.140625" style="92" customWidth="1"/>
    <col min="5650" max="5880" width="9.140625" style="92"/>
    <col min="5881" max="5881" width="16.85546875" style="92" customWidth="1"/>
    <col min="5882" max="5882" width="9" style="92" customWidth="1"/>
    <col min="5883" max="5883" width="15.7109375" style="92" customWidth="1"/>
    <col min="5884" max="5884" width="10.5703125" style="92" customWidth="1"/>
    <col min="5885" max="5885" width="13.28515625" style="92" customWidth="1"/>
    <col min="5886" max="5886" width="10" style="92" customWidth="1"/>
    <col min="5887" max="5887" width="11.85546875" style="92" bestFit="1" customWidth="1"/>
    <col min="5888" max="5888" width="9.140625" style="92"/>
    <col min="5889" max="5889" width="13.28515625" style="92" customWidth="1"/>
    <col min="5890" max="5890" width="10.140625" style="92" customWidth="1"/>
    <col min="5891" max="5892" width="9.7109375" style="92" customWidth="1"/>
    <col min="5893" max="5893" width="13.28515625" style="92" customWidth="1"/>
    <col min="5894" max="5894" width="10" style="92" customWidth="1"/>
    <col min="5895" max="5895" width="9.7109375" style="92" customWidth="1"/>
    <col min="5896" max="5896" width="10.28515625" style="92" bestFit="1" customWidth="1"/>
    <col min="5897" max="5904" width="9.140625" style="92"/>
    <col min="5905" max="5905" width="12.140625" style="92" customWidth="1"/>
    <col min="5906" max="6136" width="9.140625" style="92"/>
    <col min="6137" max="6137" width="16.85546875" style="92" customWidth="1"/>
    <col min="6138" max="6138" width="9" style="92" customWidth="1"/>
    <col min="6139" max="6139" width="15.7109375" style="92" customWidth="1"/>
    <col min="6140" max="6140" width="10.5703125" style="92" customWidth="1"/>
    <col min="6141" max="6141" width="13.28515625" style="92" customWidth="1"/>
    <col min="6142" max="6142" width="10" style="92" customWidth="1"/>
    <col min="6143" max="6143" width="11.85546875" style="92" bestFit="1" customWidth="1"/>
    <col min="6144" max="6144" width="9.140625" style="92"/>
    <col min="6145" max="6145" width="13.28515625" style="92" customWidth="1"/>
    <col min="6146" max="6146" width="10.140625" style="92" customWidth="1"/>
    <col min="6147" max="6148" width="9.7109375" style="92" customWidth="1"/>
    <col min="6149" max="6149" width="13.28515625" style="92" customWidth="1"/>
    <col min="6150" max="6150" width="10" style="92" customWidth="1"/>
    <col min="6151" max="6151" width="9.7109375" style="92" customWidth="1"/>
    <col min="6152" max="6152" width="10.28515625" style="92" bestFit="1" customWidth="1"/>
    <col min="6153" max="6160" width="9.140625" style="92"/>
    <col min="6161" max="6161" width="12.140625" style="92" customWidth="1"/>
    <col min="6162" max="6392" width="9.140625" style="92"/>
    <col min="6393" max="6393" width="16.85546875" style="92" customWidth="1"/>
    <col min="6394" max="6394" width="9" style="92" customWidth="1"/>
    <col min="6395" max="6395" width="15.7109375" style="92" customWidth="1"/>
    <col min="6396" max="6396" width="10.5703125" style="92" customWidth="1"/>
    <col min="6397" max="6397" width="13.28515625" style="92" customWidth="1"/>
    <col min="6398" max="6398" width="10" style="92" customWidth="1"/>
    <col min="6399" max="6399" width="11.85546875" style="92" bestFit="1" customWidth="1"/>
    <col min="6400" max="6400" width="9.140625" style="92"/>
    <col min="6401" max="6401" width="13.28515625" style="92" customWidth="1"/>
    <col min="6402" max="6402" width="10.140625" style="92" customWidth="1"/>
    <col min="6403" max="6404" width="9.7109375" style="92" customWidth="1"/>
    <col min="6405" max="6405" width="13.28515625" style="92" customWidth="1"/>
    <col min="6406" max="6406" width="10" style="92" customWidth="1"/>
    <col min="6407" max="6407" width="9.7109375" style="92" customWidth="1"/>
    <col min="6408" max="6408" width="10.28515625" style="92" bestFit="1" customWidth="1"/>
    <col min="6409" max="6416" width="9.140625" style="92"/>
    <col min="6417" max="6417" width="12.140625" style="92" customWidth="1"/>
    <col min="6418" max="6648" width="9.140625" style="92"/>
    <col min="6649" max="6649" width="16.85546875" style="92" customWidth="1"/>
    <col min="6650" max="6650" width="9" style="92" customWidth="1"/>
    <col min="6651" max="6651" width="15.7109375" style="92" customWidth="1"/>
    <col min="6652" max="6652" width="10.5703125" style="92" customWidth="1"/>
    <col min="6653" max="6653" width="13.28515625" style="92" customWidth="1"/>
    <col min="6654" max="6654" width="10" style="92" customWidth="1"/>
    <col min="6655" max="6655" width="11.85546875" style="92" bestFit="1" customWidth="1"/>
    <col min="6656" max="6656" width="9.140625" style="92"/>
    <col min="6657" max="6657" width="13.28515625" style="92" customWidth="1"/>
    <col min="6658" max="6658" width="10.140625" style="92" customWidth="1"/>
    <col min="6659" max="6660" width="9.7109375" style="92" customWidth="1"/>
    <col min="6661" max="6661" width="13.28515625" style="92" customWidth="1"/>
    <col min="6662" max="6662" width="10" style="92" customWidth="1"/>
    <col min="6663" max="6663" width="9.7109375" style="92" customWidth="1"/>
    <col min="6664" max="6664" width="10.28515625" style="92" bestFit="1" customWidth="1"/>
    <col min="6665" max="6672" width="9.140625" style="92"/>
    <col min="6673" max="6673" width="12.140625" style="92" customWidth="1"/>
    <col min="6674" max="6904" width="9.140625" style="92"/>
    <col min="6905" max="6905" width="16.85546875" style="92" customWidth="1"/>
    <col min="6906" max="6906" width="9" style="92" customWidth="1"/>
    <col min="6907" max="6907" width="15.7109375" style="92" customWidth="1"/>
    <col min="6908" max="6908" width="10.5703125" style="92" customWidth="1"/>
    <col min="6909" max="6909" width="13.28515625" style="92" customWidth="1"/>
    <col min="6910" max="6910" width="10" style="92" customWidth="1"/>
    <col min="6911" max="6911" width="11.85546875" style="92" bestFit="1" customWidth="1"/>
    <col min="6912" max="6912" width="9.140625" style="92"/>
    <col min="6913" max="6913" width="13.28515625" style="92" customWidth="1"/>
    <col min="6914" max="6914" width="10.140625" style="92" customWidth="1"/>
    <col min="6915" max="6916" width="9.7109375" style="92" customWidth="1"/>
    <col min="6917" max="6917" width="13.28515625" style="92" customWidth="1"/>
    <col min="6918" max="6918" width="10" style="92" customWidth="1"/>
    <col min="6919" max="6919" width="9.7109375" style="92" customWidth="1"/>
    <col min="6920" max="6920" width="10.28515625" style="92" bestFit="1" customWidth="1"/>
    <col min="6921" max="6928" width="9.140625" style="92"/>
    <col min="6929" max="6929" width="12.140625" style="92" customWidth="1"/>
    <col min="6930" max="7160" width="9.140625" style="92"/>
    <col min="7161" max="7161" width="16.85546875" style="92" customWidth="1"/>
    <col min="7162" max="7162" width="9" style="92" customWidth="1"/>
    <col min="7163" max="7163" width="15.7109375" style="92" customWidth="1"/>
    <col min="7164" max="7164" width="10.5703125" style="92" customWidth="1"/>
    <col min="7165" max="7165" width="13.28515625" style="92" customWidth="1"/>
    <col min="7166" max="7166" width="10" style="92" customWidth="1"/>
    <col min="7167" max="7167" width="11.85546875" style="92" bestFit="1" customWidth="1"/>
    <col min="7168" max="7168" width="9.140625" style="92"/>
    <col min="7169" max="7169" width="13.28515625" style="92" customWidth="1"/>
    <col min="7170" max="7170" width="10.140625" style="92" customWidth="1"/>
    <col min="7171" max="7172" width="9.7109375" style="92" customWidth="1"/>
    <col min="7173" max="7173" width="13.28515625" style="92" customWidth="1"/>
    <col min="7174" max="7174" width="10" style="92" customWidth="1"/>
    <col min="7175" max="7175" width="9.7109375" style="92" customWidth="1"/>
    <col min="7176" max="7176" width="10.28515625" style="92" bestFit="1" customWidth="1"/>
    <col min="7177" max="7184" width="9.140625" style="92"/>
    <col min="7185" max="7185" width="12.140625" style="92" customWidth="1"/>
    <col min="7186" max="7416" width="9.140625" style="92"/>
    <col min="7417" max="7417" width="16.85546875" style="92" customWidth="1"/>
    <col min="7418" max="7418" width="9" style="92" customWidth="1"/>
    <col min="7419" max="7419" width="15.7109375" style="92" customWidth="1"/>
    <col min="7420" max="7420" width="10.5703125" style="92" customWidth="1"/>
    <col min="7421" max="7421" width="13.28515625" style="92" customWidth="1"/>
    <col min="7422" max="7422" width="10" style="92" customWidth="1"/>
    <col min="7423" max="7423" width="11.85546875" style="92" bestFit="1" customWidth="1"/>
    <col min="7424" max="7424" width="9.140625" style="92"/>
    <col min="7425" max="7425" width="13.28515625" style="92" customWidth="1"/>
    <col min="7426" max="7426" width="10.140625" style="92" customWidth="1"/>
    <col min="7427" max="7428" width="9.7109375" style="92" customWidth="1"/>
    <col min="7429" max="7429" width="13.28515625" style="92" customWidth="1"/>
    <col min="7430" max="7430" width="10" style="92" customWidth="1"/>
    <col min="7431" max="7431" width="9.7109375" style="92" customWidth="1"/>
    <col min="7432" max="7432" width="10.28515625" style="92" bestFit="1" customWidth="1"/>
    <col min="7433" max="7440" width="9.140625" style="92"/>
    <col min="7441" max="7441" width="12.140625" style="92" customWidth="1"/>
    <col min="7442" max="7672" width="9.140625" style="92"/>
    <col min="7673" max="7673" width="16.85546875" style="92" customWidth="1"/>
    <col min="7674" max="7674" width="9" style="92" customWidth="1"/>
    <col min="7675" max="7675" width="15.7109375" style="92" customWidth="1"/>
    <col min="7676" max="7676" width="10.5703125" style="92" customWidth="1"/>
    <col min="7677" max="7677" width="13.28515625" style="92" customWidth="1"/>
    <col min="7678" max="7678" width="10" style="92" customWidth="1"/>
    <col min="7679" max="7679" width="11.85546875" style="92" bestFit="1" customWidth="1"/>
    <col min="7680" max="7680" width="9.140625" style="92"/>
    <col min="7681" max="7681" width="13.28515625" style="92" customWidth="1"/>
    <col min="7682" max="7682" width="10.140625" style="92" customWidth="1"/>
    <col min="7683" max="7684" width="9.7109375" style="92" customWidth="1"/>
    <col min="7685" max="7685" width="13.28515625" style="92" customWidth="1"/>
    <col min="7686" max="7686" width="10" style="92" customWidth="1"/>
    <col min="7687" max="7687" width="9.7109375" style="92" customWidth="1"/>
    <col min="7688" max="7688" width="10.28515625" style="92" bestFit="1" customWidth="1"/>
    <col min="7689" max="7696" width="9.140625" style="92"/>
    <col min="7697" max="7697" width="12.140625" style="92" customWidth="1"/>
    <col min="7698" max="7928" width="9.140625" style="92"/>
    <col min="7929" max="7929" width="16.85546875" style="92" customWidth="1"/>
    <col min="7930" max="7930" width="9" style="92" customWidth="1"/>
    <col min="7931" max="7931" width="15.7109375" style="92" customWidth="1"/>
    <col min="7932" max="7932" width="10.5703125" style="92" customWidth="1"/>
    <col min="7933" max="7933" width="13.28515625" style="92" customWidth="1"/>
    <col min="7934" max="7934" width="10" style="92" customWidth="1"/>
    <col min="7935" max="7935" width="11.85546875" style="92" bestFit="1" customWidth="1"/>
    <col min="7936" max="7936" width="9.140625" style="92"/>
    <col min="7937" max="7937" width="13.28515625" style="92" customWidth="1"/>
    <col min="7938" max="7938" width="10.140625" style="92" customWidth="1"/>
    <col min="7939" max="7940" width="9.7109375" style="92" customWidth="1"/>
    <col min="7941" max="7941" width="13.28515625" style="92" customWidth="1"/>
    <col min="7942" max="7942" width="10" style="92" customWidth="1"/>
    <col min="7943" max="7943" width="9.7109375" style="92" customWidth="1"/>
    <col min="7944" max="7944" width="10.28515625" style="92" bestFit="1" customWidth="1"/>
    <col min="7945" max="7952" width="9.140625" style="92"/>
    <col min="7953" max="7953" width="12.140625" style="92" customWidth="1"/>
    <col min="7954" max="8184" width="9.140625" style="92"/>
    <col min="8185" max="8185" width="16.85546875" style="92" customWidth="1"/>
    <col min="8186" max="8186" width="9" style="92" customWidth="1"/>
    <col min="8187" max="8187" width="15.7109375" style="92" customWidth="1"/>
    <col min="8188" max="8188" width="10.5703125" style="92" customWidth="1"/>
    <col min="8189" max="8189" width="13.28515625" style="92" customWidth="1"/>
    <col min="8190" max="8190" width="10" style="92" customWidth="1"/>
    <col min="8191" max="8191" width="11.85546875" style="92" bestFit="1" customWidth="1"/>
    <col min="8192" max="8192" width="9.140625" style="92"/>
    <col min="8193" max="8193" width="13.28515625" style="92" customWidth="1"/>
    <col min="8194" max="8194" width="10.140625" style="92" customWidth="1"/>
    <col min="8195" max="8196" width="9.7109375" style="92" customWidth="1"/>
    <col min="8197" max="8197" width="13.28515625" style="92" customWidth="1"/>
    <col min="8198" max="8198" width="10" style="92" customWidth="1"/>
    <col min="8199" max="8199" width="9.7109375" style="92" customWidth="1"/>
    <col min="8200" max="8200" width="10.28515625" style="92" bestFit="1" customWidth="1"/>
    <col min="8201" max="8208" width="9.140625" style="92"/>
    <col min="8209" max="8209" width="12.140625" style="92" customWidth="1"/>
    <col min="8210" max="8440" width="9.140625" style="92"/>
    <col min="8441" max="8441" width="16.85546875" style="92" customWidth="1"/>
    <col min="8442" max="8442" width="9" style="92" customWidth="1"/>
    <col min="8443" max="8443" width="15.7109375" style="92" customWidth="1"/>
    <col min="8444" max="8444" width="10.5703125" style="92" customWidth="1"/>
    <col min="8445" max="8445" width="13.28515625" style="92" customWidth="1"/>
    <col min="8446" max="8446" width="10" style="92" customWidth="1"/>
    <col min="8447" max="8447" width="11.85546875" style="92" bestFit="1" customWidth="1"/>
    <col min="8448" max="8448" width="9.140625" style="92"/>
    <col min="8449" max="8449" width="13.28515625" style="92" customWidth="1"/>
    <col min="8450" max="8450" width="10.140625" style="92" customWidth="1"/>
    <col min="8451" max="8452" width="9.7109375" style="92" customWidth="1"/>
    <col min="8453" max="8453" width="13.28515625" style="92" customWidth="1"/>
    <col min="8454" max="8454" width="10" style="92" customWidth="1"/>
    <col min="8455" max="8455" width="9.7109375" style="92" customWidth="1"/>
    <col min="8456" max="8456" width="10.28515625" style="92" bestFit="1" customWidth="1"/>
    <col min="8457" max="8464" width="9.140625" style="92"/>
    <col min="8465" max="8465" width="12.140625" style="92" customWidth="1"/>
    <col min="8466" max="8696" width="9.140625" style="92"/>
    <col min="8697" max="8697" width="16.85546875" style="92" customWidth="1"/>
    <col min="8698" max="8698" width="9" style="92" customWidth="1"/>
    <col min="8699" max="8699" width="15.7109375" style="92" customWidth="1"/>
    <col min="8700" max="8700" width="10.5703125" style="92" customWidth="1"/>
    <col min="8701" max="8701" width="13.28515625" style="92" customWidth="1"/>
    <col min="8702" max="8702" width="10" style="92" customWidth="1"/>
    <col min="8703" max="8703" width="11.85546875" style="92" bestFit="1" customWidth="1"/>
    <col min="8704" max="8704" width="9.140625" style="92"/>
    <col min="8705" max="8705" width="13.28515625" style="92" customWidth="1"/>
    <col min="8706" max="8706" width="10.140625" style="92" customWidth="1"/>
    <col min="8707" max="8708" width="9.7109375" style="92" customWidth="1"/>
    <col min="8709" max="8709" width="13.28515625" style="92" customWidth="1"/>
    <col min="8710" max="8710" width="10" style="92" customWidth="1"/>
    <col min="8711" max="8711" width="9.7109375" style="92" customWidth="1"/>
    <col min="8712" max="8712" width="10.28515625" style="92" bestFit="1" customWidth="1"/>
    <col min="8713" max="8720" width="9.140625" style="92"/>
    <col min="8721" max="8721" width="12.140625" style="92" customWidth="1"/>
    <col min="8722" max="8952" width="9.140625" style="92"/>
    <col min="8953" max="8953" width="16.85546875" style="92" customWidth="1"/>
    <col min="8954" max="8954" width="9" style="92" customWidth="1"/>
    <col min="8955" max="8955" width="15.7109375" style="92" customWidth="1"/>
    <col min="8956" max="8956" width="10.5703125" style="92" customWidth="1"/>
    <col min="8957" max="8957" width="13.28515625" style="92" customWidth="1"/>
    <col min="8958" max="8958" width="10" style="92" customWidth="1"/>
    <col min="8959" max="8959" width="11.85546875" style="92" bestFit="1" customWidth="1"/>
    <col min="8960" max="8960" width="9.140625" style="92"/>
    <col min="8961" max="8961" width="13.28515625" style="92" customWidth="1"/>
    <col min="8962" max="8962" width="10.140625" style="92" customWidth="1"/>
    <col min="8963" max="8964" width="9.7109375" style="92" customWidth="1"/>
    <col min="8965" max="8965" width="13.28515625" style="92" customWidth="1"/>
    <col min="8966" max="8966" width="10" style="92" customWidth="1"/>
    <col min="8967" max="8967" width="9.7109375" style="92" customWidth="1"/>
    <col min="8968" max="8968" width="10.28515625" style="92" bestFit="1" customWidth="1"/>
    <col min="8969" max="8976" width="9.140625" style="92"/>
    <col min="8977" max="8977" width="12.140625" style="92" customWidth="1"/>
    <col min="8978" max="9208" width="9.140625" style="92"/>
    <col min="9209" max="9209" width="16.85546875" style="92" customWidth="1"/>
    <col min="9210" max="9210" width="9" style="92" customWidth="1"/>
    <col min="9211" max="9211" width="15.7109375" style="92" customWidth="1"/>
    <col min="9212" max="9212" width="10.5703125" style="92" customWidth="1"/>
    <col min="9213" max="9213" width="13.28515625" style="92" customWidth="1"/>
    <col min="9214" max="9214" width="10" style="92" customWidth="1"/>
    <col min="9215" max="9215" width="11.85546875" style="92" bestFit="1" customWidth="1"/>
    <col min="9216" max="9216" width="9.140625" style="92"/>
    <col min="9217" max="9217" width="13.28515625" style="92" customWidth="1"/>
    <col min="9218" max="9218" width="10.140625" style="92" customWidth="1"/>
    <col min="9219" max="9220" width="9.7109375" style="92" customWidth="1"/>
    <col min="9221" max="9221" width="13.28515625" style="92" customWidth="1"/>
    <col min="9222" max="9222" width="10" style="92" customWidth="1"/>
    <col min="9223" max="9223" width="9.7109375" style="92" customWidth="1"/>
    <col min="9224" max="9224" width="10.28515625" style="92" bestFit="1" customWidth="1"/>
    <col min="9225" max="9232" width="9.140625" style="92"/>
    <col min="9233" max="9233" width="12.140625" style="92" customWidth="1"/>
    <col min="9234" max="9464" width="9.140625" style="92"/>
    <col min="9465" max="9465" width="16.85546875" style="92" customWidth="1"/>
    <col min="9466" max="9466" width="9" style="92" customWidth="1"/>
    <col min="9467" max="9467" width="15.7109375" style="92" customWidth="1"/>
    <col min="9468" max="9468" width="10.5703125" style="92" customWidth="1"/>
    <col min="9469" max="9469" width="13.28515625" style="92" customWidth="1"/>
    <col min="9470" max="9470" width="10" style="92" customWidth="1"/>
    <col min="9471" max="9471" width="11.85546875" style="92" bestFit="1" customWidth="1"/>
    <col min="9472" max="9472" width="9.140625" style="92"/>
    <col min="9473" max="9473" width="13.28515625" style="92" customWidth="1"/>
    <col min="9474" max="9474" width="10.140625" style="92" customWidth="1"/>
    <col min="9475" max="9476" width="9.7109375" style="92" customWidth="1"/>
    <col min="9477" max="9477" width="13.28515625" style="92" customWidth="1"/>
    <col min="9478" max="9478" width="10" style="92" customWidth="1"/>
    <col min="9479" max="9479" width="9.7109375" style="92" customWidth="1"/>
    <col min="9480" max="9480" width="10.28515625" style="92" bestFit="1" customWidth="1"/>
    <col min="9481" max="9488" width="9.140625" style="92"/>
    <col min="9489" max="9489" width="12.140625" style="92" customWidth="1"/>
    <col min="9490" max="9720" width="9.140625" style="92"/>
    <col min="9721" max="9721" width="16.85546875" style="92" customWidth="1"/>
    <col min="9722" max="9722" width="9" style="92" customWidth="1"/>
    <col min="9723" max="9723" width="15.7109375" style="92" customWidth="1"/>
    <col min="9724" max="9724" width="10.5703125" style="92" customWidth="1"/>
    <col min="9725" max="9725" width="13.28515625" style="92" customWidth="1"/>
    <col min="9726" max="9726" width="10" style="92" customWidth="1"/>
    <col min="9727" max="9727" width="11.85546875" style="92" bestFit="1" customWidth="1"/>
    <col min="9728" max="9728" width="9.140625" style="92"/>
    <col min="9729" max="9729" width="13.28515625" style="92" customWidth="1"/>
    <col min="9730" max="9730" width="10.140625" style="92" customWidth="1"/>
    <col min="9731" max="9732" width="9.7109375" style="92" customWidth="1"/>
    <col min="9733" max="9733" width="13.28515625" style="92" customWidth="1"/>
    <col min="9734" max="9734" width="10" style="92" customWidth="1"/>
    <col min="9735" max="9735" width="9.7109375" style="92" customWidth="1"/>
    <col min="9736" max="9736" width="10.28515625" style="92" bestFit="1" customWidth="1"/>
    <col min="9737" max="9744" width="9.140625" style="92"/>
    <col min="9745" max="9745" width="12.140625" style="92" customWidth="1"/>
    <col min="9746" max="9976" width="9.140625" style="92"/>
    <col min="9977" max="9977" width="16.85546875" style="92" customWidth="1"/>
    <col min="9978" max="9978" width="9" style="92" customWidth="1"/>
    <col min="9979" max="9979" width="15.7109375" style="92" customWidth="1"/>
    <col min="9980" max="9980" width="10.5703125" style="92" customWidth="1"/>
    <col min="9981" max="9981" width="13.28515625" style="92" customWidth="1"/>
    <col min="9982" max="9982" width="10" style="92" customWidth="1"/>
    <col min="9983" max="9983" width="11.85546875" style="92" bestFit="1" customWidth="1"/>
    <col min="9984" max="9984" width="9.140625" style="92"/>
    <col min="9985" max="9985" width="13.28515625" style="92" customWidth="1"/>
    <col min="9986" max="9986" width="10.140625" style="92" customWidth="1"/>
    <col min="9987" max="9988" width="9.7109375" style="92" customWidth="1"/>
    <col min="9989" max="9989" width="13.28515625" style="92" customWidth="1"/>
    <col min="9990" max="9990" width="10" style="92" customWidth="1"/>
    <col min="9991" max="9991" width="9.7109375" style="92" customWidth="1"/>
    <col min="9992" max="9992" width="10.28515625" style="92" bestFit="1" customWidth="1"/>
    <col min="9993" max="10000" width="9.140625" style="92"/>
    <col min="10001" max="10001" width="12.140625" style="92" customWidth="1"/>
    <col min="10002" max="10232" width="9.140625" style="92"/>
    <col min="10233" max="10233" width="16.85546875" style="92" customWidth="1"/>
    <col min="10234" max="10234" width="9" style="92" customWidth="1"/>
    <col min="10235" max="10235" width="15.7109375" style="92" customWidth="1"/>
    <col min="10236" max="10236" width="10.5703125" style="92" customWidth="1"/>
    <col min="10237" max="10237" width="13.28515625" style="92" customWidth="1"/>
    <col min="10238" max="10238" width="10" style="92" customWidth="1"/>
    <col min="10239" max="10239" width="11.85546875" style="92" bestFit="1" customWidth="1"/>
    <col min="10240" max="10240" width="9.140625" style="92"/>
    <col min="10241" max="10241" width="13.28515625" style="92" customWidth="1"/>
    <col min="10242" max="10242" width="10.140625" style="92" customWidth="1"/>
    <col min="10243" max="10244" width="9.7109375" style="92" customWidth="1"/>
    <col min="10245" max="10245" width="13.28515625" style="92" customWidth="1"/>
    <col min="10246" max="10246" width="10" style="92" customWidth="1"/>
    <col min="10247" max="10247" width="9.7109375" style="92" customWidth="1"/>
    <col min="10248" max="10248" width="10.28515625" style="92" bestFit="1" customWidth="1"/>
    <col min="10249" max="10256" width="9.140625" style="92"/>
    <col min="10257" max="10257" width="12.140625" style="92" customWidth="1"/>
    <col min="10258" max="10488" width="9.140625" style="92"/>
    <col min="10489" max="10489" width="16.85546875" style="92" customWidth="1"/>
    <col min="10490" max="10490" width="9" style="92" customWidth="1"/>
    <col min="10491" max="10491" width="15.7109375" style="92" customWidth="1"/>
    <col min="10492" max="10492" width="10.5703125" style="92" customWidth="1"/>
    <col min="10493" max="10493" width="13.28515625" style="92" customWidth="1"/>
    <col min="10494" max="10494" width="10" style="92" customWidth="1"/>
    <col min="10495" max="10495" width="11.85546875" style="92" bestFit="1" customWidth="1"/>
    <col min="10496" max="10496" width="9.140625" style="92"/>
    <col min="10497" max="10497" width="13.28515625" style="92" customWidth="1"/>
    <col min="10498" max="10498" width="10.140625" style="92" customWidth="1"/>
    <col min="10499" max="10500" width="9.7109375" style="92" customWidth="1"/>
    <col min="10501" max="10501" width="13.28515625" style="92" customWidth="1"/>
    <col min="10502" max="10502" width="10" style="92" customWidth="1"/>
    <col min="10503" max="10503" width="9.7109375" style="92" customWidth="1"/>
    <col min="10504" max="10504" width="10.28515625" style="92" bestFit="1" customWidth="1"/>
    <col min="10505" max="10512" width="9.140625" style="92"/>
    <col min="10513" max="10513" width="12.140625" style="92" customWidth="1"/>
    <col min="10514" max="10744" width="9.140625" style="92"/>
    <col min="10745" max="10745" width="16.85546875" style="92" customWidth="1"/>
    <col min="10746" max="10746" width="9" style="92" customWidth="1"/>
    <col min="10747" max="10747" width="15.7109375" style="92" customWidth="1"/>
    <col min="10748" max="10748" width="10.5703125" style="92" customWidth="1"/>
    <col min="10749" max="10749" width="13.28515625" style="92" customWidth="1"/>
    <col min="10750" max="10750" width="10" style="92" customWidth="1"/>
    <col min="10751" max="10751" width="11.85546875" style="92" bestFit="1" customWidth="1"/>
    <col min="10752" max="10752" width="9.140625" style="92"/>
    <col min="10753" max="10753" width="13.28515625" style="92" customWidth="1"/>
    <col min="10754" max="10754" width="10.140625" style="92" customWidth="1"/>
    <col min="10755" max="10756" width="9.7109375" style="92" customWidth="1"/>
    <col min="10757" max="10757" width="13.28515625" style="92" customWidth="1"/>
    <col min="10758" max="10758" width="10" style="92" customWidth="1"/>
    <col min="10759" max="10759" width="9.7109375" style="92" customWidth="1"/>
    <col min="10760" max="10760" width="10.28515625" style="92" bestFit="1" customWidth="1"/>
    <col min="10761" max="10768" width="9.140625" style="92"/>
    <col min="10769" max="10769" width="12.140625" style="92" customWidth="1"/>
    <col min="10770" max="11000" width="9.140625" style="92"/>
    <col min="11001" max="11001" width="16.85546875" style="92" customWidth="1"/>
    <col min="11002" max="11002" width="9" style="92" customWidth="1"/>
    <col min="11003" max="11003" width="15.7109375" style="92" customWidth="1"/>
    <col min="11004" max="11004" width="10.5703125" style="92" customWidth="1"/>
    <col min="11005" max="11005" width="13.28515625" style="92" customWidth="1"/>
    <col min="11006" max="11006" width="10" style="92" customWidth="1"/>
    <col min="11007" max="11007" width="11.85546875" style="92" bestFit="1" customWidth="1"/>
    <col min="11008" max="11008" width="9.140625" style="92"/>
    <col min="11009" max="11009" width="13.28515625" style="92" customWidth="1"/>
    <col min="11010" max="11010" width="10.140625" style="92" customWidth="1"/>
    <col min="11011" max="11012" width="9.7109375" style="92" customWidth="1"/>
    <col min="11013" max="11013" width="13.28515625" style="92" customWidth="1"/>
    <col min="11014" max="11014" width="10" style="92" customWidth="1"/>
    <col min="11015" max="11015" width="9.7109375" style="92" customWidth="1"/>
    <col min="11016" max="11016" width="10.28515625" style="92" bestFit="1" customWidth="1"/>
    <col min="11017" max="11024" width="9.140625" style="92"/>
    <col min="11025" max="11025" width="12.140625" style="92" customWidth="1"/>
    <col min="11026" max="11256" width="9.140625" style="92"/>
    <col min="11257" max="11257" width="16.85546875" style="92" customWidth="1"/>
    <col min="11258" max="11258" width="9" style="92" customWidth="1"/>
    <col min="11259" max="11259" width="15.7109375" style="92" customWidth="1"/>
    <col min="11260" max="11260" width="10.5703125" style="92" customWidth="1"/>
    <col min="11261" max="11261" width="13.28515625" style="92" customWidth="1"/>
    <col min="11262" max="11262" width="10" style="92" customWidth="1"/>
    <col min="11263" max="11263" width="11.85546875" style="92" bestFit="1" customWidth="1"/>
    <col min="11264" max="11264" width="9.140625" style="92"/>
    <col min="11265" max="11265" width="13.28515625" style="92" customWidth="1"/>
    <col min="11266" max="11266" width="10.140625" style="92" customWidth="1"/>
    <col min="11267" max="11268" width="9.7109375" style="92" customWidth="1"/>
    <col min="11269" max="11269" width="13.28515625" style="92" customWidth="1"/>
    <col min="11270" max="11270" width="10" style="92" customWidth="1"/>
    <col min="11271" max="11271" width="9.7109375" style="92" customWidth="1"/>
    <col min="11272" max="11272" width="10.28515625" style="92" bestFit="1" customWidth="1"/>
    <col min="11273" max="11280" width="9.140625" style="92"/>
    <col min="11281" max="11281" width="12.140625" style="92" customWidth="1"/>
    <col min="11282" max="11512" width="9.140625" style="92"/>
    <col min="11513" max="11513" width="16.85546875" style="92" customWidth="1"/>
    <col min="11514" max="11514" width="9" style="92" customWidth="1"/>
    <col min="11515" max="11515" width="15.7109375" style="92" customWidth="1"/>
    <col min="11516" max="11516" width="10.5703125" style="92" customWidth="1"/>
    <col min="11517" max="11517" width="13.28515625" style="92" customWidth="1"/>
    <col min="11518" max="11518" width="10" style="92" customWidth="1"/>
    <col min="11519" max="11519" width="11.85546875" style="92" bestFit="1" customWidth="1"/>
    <col min="11520" max="11520" width="9.140625" style="92"/>
    <col min="11521" max="11521" width="13.28515625" style="92" customWidth="1"/>
    <col min="11522" max="11522" width="10.140625" style="92" customWidth="1"/>
    <col min="11523" max="11524" width="9.7109375" style="92" customWidth="1"/>
    <col min="11525" max="11525" width="13.28515625" style="92" customWidth="1"/>
    <col min="11526" max="11526" width="10" style="92" customWidth="1"/>
    <col min="11527" max="11527" width="9.7109375" style="92" customWidth="1"/>
    <col min="11528" max="11528" width="10.28515625" style="92" bestFit="1" customWidth="1"/>
    <col min="11529" max="11536" width="9.140625" style="92"/>
    <col min="11537" max="11537" width="12.140625" style="92" customWidth="1"/>
    <col min="11538" max="11768" width="9.140625" style="92"/>
    <col min="11769" max="11769" width="16.85546875" style="92" customWidth="1"/>
    <col min="11770" max="11770" width="9" style="92" customWidth="1"/>
    <col min="11771" max="11771" width="15.7109375" style="92" customWidth="1"/>
    <col min="11772" max="11772" width="10.5703125" style="92" customWidth="1"/>
    <col min="11773" max="11773" width="13.28515625" style="92" customWidth="1"/>
    <col min="11774" max="11774" width="10" style="92" customWidth="1"/>
    <col min="11775" max="11775" width="11.85546875" style="92" bestFit="1" customWidth="1"/>
    <col min="11776" max="11776" width="9.140625" style="92"/>
    <col min="11777" max="11777" width="13.28515625" style="92" customWidth="1"/>
    <col min="11778" max="11778" width="10.140625" style="92" customWidth="1"/>
    <col min="11779" max="11780" width="9.7109375" style="92" customWidth="1"/>
    <col min="11781" max="11781" width="13.28515625" style="92" customWidth="1"/>
    <col min="11782" max="11782" width="10" style="92" customWidth="1"/>
    <col min="11783" max="11783" width="9.7109375" style="92" customWidth="1"/>
    <col min="11784" max="11784" width="10.28515625" style="92" bestFit="1" customWidth="1"/>
    <col min="11785" max="11792" width="9.140625" style="92"/>
    <col min="11793" max="11793" width="12.140625" style="92" customWidth="1"/>
    <col min="11794" max="12024" width="9.140625" style="92"/>
    <col min="12025" max="12025" width="16.85546875" style="92" customWidth="1"/>
    <col min="12026" max="12026" width="9" style="92" customWidth="1"/>
    <col min="12027" max="12027" width="15.7109375" style="92" customWidth="1"/>
    <col min="12028" max="12028" width="10.5703125" style="92" customWidth="1"/>
    <col min="12029" max="12029" width="13.28515625" style="92" customWidth="1"/>
    <col min="12030" max="12030" width="10" style="92" customWidth="1"/>
    <col min="12031" max="12031" width="11.85546875" style="92" bestFit="1" customWidth="1"/>
    <col min="12032" max="12032" width="9.140625" style="92"/>
    <col min="12033" max="12033" width="13.28515625" style="92" customWidth="1"/>
    <col min="12034" max="12034" width="10.140625" style="92" customWidth="1"/>
    <col min="12035" max="12036" width="9.7109375" style="92" customWidth="1"/>
    <col min="12037" max="12037" width="13.28515625" style="92" customWidth="1"/>
    <col min="12038" max="12038" width="10" style="92" customWidth="1"/>
    <col min="12039" max="12039" width="9.7109375" style="92" customWidth="1"/>
    <col min="12040" max="12040" width="10.28515625" style="92" bestFit="1" customWidth="1"/>
    <col min="12041" max="12048" width="9.140625" style="92"/>
    <col min="12049" max="12049" width="12.140625" style="92" customWidth="1"/>
    <col min="12050" max="12280" width="9.140625" style="92"/>
    <col min="12281" max="12281" width="16.85546875" style="92" customWidth="1"/>
    <col min="12282" max="12282" width="9" style="92" customWidth="1"/>
    <col min="12283" max="12283" width="15.7109375" style="92" customWidth="1"/>
    <col min="12284" max="12284" width="10.5703125" style="92" customWidth="1"/>
    <col min="12285" max="12285" width="13.28515625" style="92" customWidth="1"/>
    <col min="12286" max="12286" width="10" style="92" customWidth="1"/>
    <col min="12287" max="12287" width="11.85546875" style="92" bestFit="1" customWidth="1"/>
    <col min="12288" max="12288" width="9.140625" style="92"/>
    <col min="12289" max="12289" width="13.28515625" style="92" customWidth="1"/>
    <col min="12290" max="12290" width="10.140625" style="92" customWidth="1"/>
    <col min="12291" max="12292" width="9.7109375" style="92" customWidth="1"/>
    <col min="12293" max="12293" width="13.28515625" style="92" customWidth="1"/>
    <col min="12294" max="12294" width="10" style="92" customWidth="1"/>
    <col min="12295" max="12295" width="9.7109375" style="92" customWidth="1"/>
    <col min="12296" max="12296" width="10.28515625" style="92" bestFit="1" customWidth="1"/>
    <col min="12297" max="12304" width="9.140625" style="92"/>
    <col min="12305" max="12305" width="12.140625" style="92" customWidth="1"/>
    <col min="12306" max="12536" width="9.140625" style="92"/>
    <col min="12537" max="12537" width="16.85546875" style="92" customWidth="1"/>
    <col min="12538" max="12538" width="9" style="92" customWidth="1"/>
    <col min="12539" max="12539" width="15.7109375" style="92" customWidth="1"/>
    <col min="12540" max="12540" width="10.5703125" style="92" customWidth="1"/>
    <col min="12541" max="12541" width="13.28515625" style="92" customWidth="1"/>
    <col min="12542" max="12542" width="10" style="92" customWidth="1"/>
    <col min="12543" max="12543" width="11.85546875" style="92" bestFit="1" customWidth="1"/>
    <col min="12544" max="12544" width="9.140625" style="92"/>
    <col min="12545" max="12545" width="13.28515625" style="92" customWidth="1"/>
    <col min="12546" max="12546" width="10.140625" style="92" customWidth="1"/>
    <col min="12547" max="12548" width="9.7109375" style="92" customWidth="1"/>
    <col min="12549" max="12549" width="13.28515625" style="92" customWidth="1"/>
    <col min="12550" max="12550" width="10" style="92" customWidth="1"/>
    <col min="12551" max="12551" width="9.7109375" style="92" customWidth="1"/>
    <col min="12552" max="12552" width="10.28515625" style="92" bestFit="1" customWidth="1"/>
    <col min="12553" max="12560" width="9.140625" style="92"/>
    <col min="12561" max="12561" width="12.140625" style="92" customWidth="1"/>
    <col min="12562" max="12792" width="9.140625" style="92"/>
    <col min="12793" max="12793" width="16.85546875" style="92" customWidth="1"/>
    <col min="12794" max="12794" width="9" style="92" customWidth="1"/>
    <col min="12795" max="12795" width="15.7109375" style="92" customWidth="1"/>
    <col min="12796" max="12796" width="10.5703125" style="92" customWidth="1"/>
    <col min="12797" max="12797" width="13.28515625" style="92" customWidth="1"/>
    <col min="12798" max="12798" width="10" style="92" customWidth="1"/>
    <col min="12799" max="12799" width="11.85546875" style="92" bestFit="1" customWidth="1"/>
    <col min="12800" max="12800" width="9.140625" style="92"/>
    <col min="12801" max="12801" width="13.28515625" style="92" customWidth="1"/>
    <col min="12802" max="12802" width="10.140625" style="92" customWidth="1"/>
    <col min="12803" max="12804" width="9.7109375" style="92" customWidth="1"/>
    <col min="12805" max="12805" width="13.28515625" style="92" customWidth="1"/>
    <col min="12806" max="12806" width="10" style="92" customWidth="1"/>
    <col min="12807" max="12807" width="9.7109375" style="92" customWidth="1"/>
    <col min="12808" max="12808" width="10.28515625" style="92" bestFit="1" customWidth="1"/>
    <col min="12809" max="12816" width="9.140625" style="92"/>
    <col min="12817" max="12817" width="12.140625" style="92" customWidth="1"/>
    <col min="12818" max="13048" width="9.140625" style="92"/>
    <col min="13049" max="13049" width="16.85546875" style="92" customWidth="1"/>
    <col min="13050" max="13050" width="9" style="92" customWidth="1"/>
    <col min="13051" max="13051" width="15.7109375" style="92" customWidth="1"/>
    <col min="13052" max="13052" width="10.5703125" style="92" customWidth="1"/>
    <col min="13053" max="13053" width="13.28515625" style="92" customWidth="1"/>
    <col min="13054" max="13054" width="10" style="92" customWidth="1"/>
    <col min="13055" max="13055" width="11.85546875" style="92" bestFit="1" customWidth="1"/>
    <col min="13056" max="13056" width="9.140625" style="92"/>
    <col min="13057" max="13057" width="13.28515625" style="92" customWidth="1"/>
    <col min="13058" max="13058" width="10.140625" style="92" customWidth="1"/>
    <col min="13059" max="13060" width="9.7109375" style="92" customWidth="1"/>
    <col min="13061" max="13061" width="13.28515625" style="92" customWidth="1"/>
    <col min="13062" max="13062" width="10" style="92" customWidth="1"/>
    <col min="13063" max="13063" width="9.7109375" style="92" customWidth="1"/>
    <col min="13064" max="13064" width="10.28515625" style="92" bestFit="1" customWidth="1"/>
    <col min="13065" max="13072" width="9.140625" style="92"/>
    <col min="13073" max="13073" width="12.140625" style="92" customWidth="1"/>
    <col min="13074" max="13304" width="9.140625" style="92"/>
    <col min="13305" max="13305" width="16.85546875" style="92" customWidth="1"/>
    <col min="13306" max="13306" width="9" style="92" customWidth="1"/>
    <col min="13307" max="13307" width="15.7109375" style="92" customWidth="1"/>
    <col min="13308" max="13308" width="10.5703125" style="92" customWidth="1"/>
    <col min="13309" max="13309" width="13.28515625" style="92" customWidth="1"/>
    <col min="13310" max="13310" width="10" style="92" customWidth="1"/>
    <col min="13311" max="13311" width="11.85546875" style="92" bestFit="1" customWidth="1"/>
    <col min="13312" max="13312" width="9.140625" style="92"/>
    <col min="13313" max="13313" width="13.28515625" style="92" customWidth="1"/>
    <col min="13314" max="13314" width="10.140625" style="92" customWidth="1"/>
    <col min="13315" max="13316" width="9.7109375" style="92" customWidth="1"/>
    <col min="13317" max="13317" width="13.28515625" style="92" customWidth="1"/>
    <col min="13318" max="13318" width="10" style="92" customWidth="1"/>
    <col min="13319" max="13319" width="9.7109375" style="92" customWidth="1"/>
    <col min="13320" max="13320" width="10.28515625" style="92" bestFit="1" customWidth="1"/>
    <col min="13321" max="13328" width="9.140625" style="92"/>
    <col min="13329" max="13329" width="12.140625" style="92" customWidth="1"/>
    <col min="13330" max="13560" width="9.140625" style="92"/>
    <col min="13561" max="13561" width="16.85546875" style="92" customWidth="1"/>
    <col min="13562" max="13562" width="9" style="92" customWidth="1"/>
    <col min="13563" max="13563" width="15.7109375" style="92" customWidth="1"/>
    <col min="13564" max="13564" width="10.5703125" style="92" customWidth="1"/>
    <col min="13565" max="13565" width="13.28515625" style="92" customWidth="1"/>
    <col min="13566" max="13566" width="10" style="92" customWidth="1"/>
    <col min="13567" max="13567" width="11.85546875" style="92" bestFit="1" customWidth="1"/>
    <col min="13568" max="13568" width="9.140625" style="92"/>
    <col min="13569" max="13569" width="13.28515625" style="92" customWidth="1"/>
    <col min="13570" max="13570" width="10.140625" style="92" customWidth="1"/>
    <col min="13571" max="13572" width="9.7109375" style="92" customWidth="1"/>
    <col min="13573" max="13573" width="13.28515625" style="92" customWidth="1"/>
    <col min="13574" max="13574" width="10" style="92" customWidth="1"/>
    <col min="13575" max="13575" width="9.7109375" style="92" customWidth="1"/>
    <col min="13576" max="13576" width="10.28515625" style="92" bestFit="1" customWidth="1"/>
    <col min="13577" max="13584" width="9.140625" style="92"/>
    <col min="13585" max="13585" width="12.140625" style="92" customWidth="1"/>
    <col min="13586" max="13816" width="9.140625" style="92"/>
    <col min="13817" max="13817" width="16.85546875" style="92" customWidth="1"/>
    <col min="13818" max="13818" width="9" style="92" customWidth="1"/>
    <col min="13819" max="13819" width="15.7109375" style="92" customWidth="1"/>
    <col min="13820" max="13820" width="10.5703125" style="92" customWidth="1"/>
    <col min="13821" max="13821" width="13.28515625" style="92" customWidth="1"/>
    <col min="13822" max="13822" width="10" style="92" customWidth="1"/>
    <col min="13823" max="13823" width="11.85546875" style="92" bestFit="1" customWidth="1"/>
    <col min="13824" max="13824" width="9.140625" style="92"/>
    <col min="13825" max="13825" width="13.28515625" style="92" customWidth="1"/>
    <col min="13826" max="13826" width="10.140625" style="92" customWidth="1"/>
    <col min="13827" max="13828" width="9.7109375" style="92" customWidth="1"/>
    <col min="13829" max="13829" width="13.28515625" style="92" customWidth="1"/>
    <col min="13830" max="13830" width="10" style="92" customWidth="1"/>
    <col min="13831" max="13831" width="9.7109375" style="92" customWidth="1"/>
    <col min="13832" max="13832" width="10.28515625" style="92" bestFit="1" customWidth="1"/>
    <col min="13833" max="13840" width="9.140625" style="92"/>
    <col min="13841" max="13841" width="12.140625" style="92" customWidth="1"/>
    <col min="13842" max="14072" width="9.140625" style="92"/>
    <col min="14073" max="14073" width="16.85546875" style="92" customWidth="1"/>
    <col min="14074" max="14074" width="9" style="92" customWidth="1"/>
    <col min="14075" max="14075" width="15.7109375" style="92" customWidth="1"/>
    <col min="14076" max="14076" width="10.5703125" style="92" customWidth="1"/>
    <col min="14077" max="14077" width="13.28515625" style="92" customWidth="1"/>
    <col min="14078" max="14078" width="10" style="92" customWidth="1"/>
    <col min="14079" max="14079" width="11.85546875" style="92" bestFit="1" customWidth="1"/>
    <col min="14080" max="14080" width="9.140625" style="92"/>
    <col min="14081" max="14081" width="13.28515625" style="92" customWidth="1"/>
    <col min="14082" max="14082" width="10.140625" style="92" customWidth="1"/>
    <col min="14083" max="14084" width="9.7109375" style="92" customWidth="1"/>
    <col min="14085" max="14085" width="13.28515625" style="92" customWidth="1"/>
    <col min="14086" max="14086" width="10" style="92" customWidth="1"/>
    <col min="14087" max="14087" width="9.7109375" style="92" customWidth="1"/>
    <col min="14088" max="14088" width="10.28515625" style="92" bestFit="1" customWidth="1"/>
    <col min="14089" max="14096" width="9.140625" style="92"/>
    <col min="14097" max="14097" width="12.140625" style="92" customWidth="1"/>
    <col min="14098" max="14328" width="9.140625" style="92"/>
    <col min="14329" max="14329" width="16.85546875" style="92" customWidth="1"/>
    <col min="14330" max="14330" width="9" style="92" customWidth="1"/>
    <col min="14331" max="14331" width="15.7109375" style="92" customWidth="1"/>
    <col min="14332" max="14332" width="10.5703125" style="92" customWidth="1"/>
    <col min="14333" max="14333" width="13.28515625" style="92" customWidth="1"/>
    <col min="14334" max="14334" width="10" style="92" customWidth="1"/>
    <col min="14335" max="14335" width="11.85546875" style="92" bestFit="1" customWidth="1"/>
    <col min="14336" max="14336" width="9.140625" style="92"/>
    <col min="14337" max="14337" width="13.28515625" style="92" customWidth="1"/>
    <col min="14338" max="14338" width="10.140625" style="92" customWidth="1"/>
    <col min="14339" max="14340" width="9.7109375" style="92" customWidth="1"/>
    <col min="14341" max="14341" width="13.28515625" style="92" customWidth="1"/>
    <col min="14342" max="14342" width="10" style="92" customWidth="1"/>
    <col min="14343" max="14343" width="9.7109375" style="92" customWidth="1"/>
    <col min="14344" max="14344" width="10.28515625" style="92" bestFit="1" customWidth="1"/>
    <col min="14345" max="14352" width="9.140625" style="92"/>
    <col min="14353" max="14353" width="12.140625" style="92" customWidth="1"/>
    <col min="14354" max="14584" width="9.140625" style="92"/>
    <col min="14585" max="14585" width="16.85546875" style="92" customWidth="1"/>
    <col min="14586" max="14586" width="9" style="92" customWidth="1"/>
    <col min="14587" max="14587" width="15.7109375" style="92" customWidth="1"/>
    <col min="14588" max="14588" width="10.5703125" style="92" customWidth="1"/>
    <col min="14589" max="14589" width="13.28515625" style="92" customWidth="1"/>
    <col min="14590" max="14590" width="10" style="92" customWidth="1"/>
    <col min="14591" max="14591" width="11.85546875" style="92" bestFit="1" customWidth="1"/>
    <col min="14592" max="14592" width="9.140625" style="92"/>
    <col min="14593" max="14593" width="13.28515625" style="92" customWidth="1"/>
    <col min="14594" max="14594" width="10.140625" style="92" customWidth="1"/>
    <col min="14595" max="14596" width="9.7109375" style="92" customWidth="1"/>
    <col min="14597" max="14597" width="13.28515625" style="92" customWidth="1"/>
    <col min="14598" max="14598" width="10" style="92" customWidth="1"/>
    <col min="14599" max="14599" width="9.7109375" style="92" customWidth="1"/>
    <col min="14600" max="14600" width="10.28515625" style="92" bestFit="1" customWidth="1"/>
    <col min="14601" max="14608" width="9.140625" style="92"/>
    <col min="14609" max="14609" width="12.140625" style="92" customWidth="1"/>
    <col min="14610" max="14840" width="9.140625" style="92"/>
    <col min="14841" max="14841" width="16.85546875" style="92" customWidth="1"/>
    <col min="14842" max="14842" width="9" style="92" customWidth="1"/>
    <col min="14843" max="14843" width="15.7109375" style="92" customWidth="1"/>
    <col min="14844" max="14844" width="10.5703125" style="92" customWidth="1"/>
    <col min="14845" max="14845" width="13.28515625" style="92" customWidth="1"/>
    <col min="14846" max="14846" width="10" style="92" customWidth="1"/>
    <col min="14847" max="14847" width="11.85546875" style="92" bestFit="1" customWidth="1"/>
    <col min="14848" max="14848" width="9.140625" style="92"/>
    <col min="14849" max="14849" width="13.28515625" style="92" customWidth="1"/>
    <col min="14850" max="14850" width="10.140625" style="92" customWidth="1"/>
    <col min="14851" max="14852" width="9.7109375" style="92" customWidth="1"/>
    <col min="14853" max="14853" width="13.28515625" style="92" customWidth="1"/>
    <col min="14854" max="14854" width="10" style="92" customWidth="1"/>
    <col min="14855" max="14855" width="9.7109375" style="92" customWidth="1"/>
    <col min="14856" max="14856" width="10.28515625" style="92" bestFit="1" customWidth="1"/>
    <col min="14857" max="14864" width="9.140625" style="92"/>
    <col min="14865" max="14865" width="12.140625" style="92" customWidth="1"/>
    <col min="14866" max="15096" width="9.140625" style="92"/>
    <col min="15097" max="15097" width="16.85546875" style="92" customWidth="1"/>
    <col min="15098" max="15098" width="9" style="92" customWidth="1"/>
    <col min="15099" max="15099" width="15.7109375" style="92" customWidth="1"/>
    <col min="15100" max="15100" width="10.5703125" style="92" customWidth="1"/>
    <col min="15101" max="15101" width="13.28515625" style="92" customWidth="1"/>
    <col min="15102" max="15102" width="10" style="92" customWidth="1"/>
    <col min="15103" max="15103" width="11.85546875" style="92" bestFit="1" customWidth="1"/>
    <col min="15104" max="15104" width="9.140625" style="92"/>
    <col min="15105" max="15105" width="13.28515625" style="92" customWidth="1"/>
    <col min="15106" max="15106" width="10.140625" style="92" customWidth="1"/>
    <col min="15107" max="15108" width="9.7109375" style="92" customWidth="1"/>
    <col min="15109" max="15109" width="13.28515625" style="92" customWidth="1"/>
    <col min="15110" max="15110" width="10" style="92" customWidth="1"/>
    <col min="15111" max="15111" width="9.7109375" style="92" customWidth="1"/>
    <col min="15112" max="15112" width="10.28515625" style="92" bestFit="1" customWidth="1"/>
    <col min="15113" max="15120" width="9.140625" style="92"/>
    <col min="15121" max="15121" width="12.140625" style="92" customWidth="1"/>
    <col min="15122" max="15352" width="9.140625" style="92"/>
    <col min="15353" max="15353" width="16.85546875" style="92" customWidth="1"/>
    <col min="15354" max="15354" width="9" style="92" customWidth="1"/>
    <col min="15355" max="15355" width="15.7109375" style="92" customWidth="1"/>
    <col min="15356" max="15356" width="10.5703125" style="92" customWidth="1"/>
    <col min="15357" max="15357" width="13.28515625" style="92" customWidth="1"/>
    <col min="15358" max="15358" width="10" style="92" customWidth="1"/>
    <col min="15359" max="15359" width="11.85546875" style="92" bestFit="1" customWidth="1"/>
    <col min="15360" max="15360" width="9.140625" style="92"/>
    <col min="15361" max="15361" width="13.28515625" style="92" customWidth="1"/>
    <col min="15362" max="15362" width="10.140625" style="92" customWidth="1"/>
    <col min="15363" max="15364" width="9.7109375" style="92" customWidth="1"/>
    <col min="15365" max="15365" width="13.28515625" style="92" customWidth="1"/>
    <col min="15366" max="15366" width="10" style="92" customWidth="1"/>
    <col min="15367" max="15367" width="9.7109375" style="92" customWidth="1"/>
    <col min="15368" max="15368" width="10.28515625" style="92" bestFit="1" customWidth="1"/>
    <col min="15369" max="15376" width="9.140625" style="92"/>
    <col min="15377" max="15377" width="12.140625" style="92" customWidth="1"/>
    <col min="15378" max="15608" width="9.140625" style="92"/>
    <col min="15609" max="15609" width="16.85546875" style="92" customWidth="1"/>
    <col min="15610" max="15610" width="9" style="92" customWidth="1"/>
    <col min="15611" max="15611" width="15.7109375" style="92" customWidth="1"/>
    <col min="15612" max="15612" width="10.5703125" style="92" customWidth="1"/>
    <col min="15613" max="15613" width="13.28515625" style="92" customWidth="1"/>
    <col min="15614" max="15614" width="10" style="92" customWidth="1"/>
    <col min="15615" max="15615" width="11.85546875" style="92" bestFit="1" customWidth="1"/>
    <col min="15616" max="15616" width="9.140625" style="92"/>
    <col min="15617" max="15617" width="13.28515625" style="92" customWidth="1"/>
    <col min="15618" max="15618" width="10.140625" style="92" customWidth="1"/>
    <col min="15619" max="15620" width="9.7109375" style="92" customWidth="1"/>
    <col min="15621" max="15621" width="13.28515625" style="92" customWidth="1"/>
    <col min="15622" max="15622" width="10" style="92" customWidth="1"/>
    <col min="15623" max="15623" width="9.7109375" style="92" customWidth="1"/>
    <col min="15624" max="15624" width="10.28515625" style="92" bestFit="1" customWidth="1"/>
    <col min="15625" max="15632" width="9.140625" style="92"/>
    <col min="15633" max="15633" width="12.140625" style="92" customWidth="1"/>
    <col min="15634" max="15864" width="9.140625" style="92"/>
    <col min="15865" max="15865" width="16.85546875" style="92" customWidth="1"/>
    <col min="15866" max="15866" width="9" style="92" customWidth="1"/>
    <col min="15867" max="15867" width="15.7109375" style="92" customWidth="1"/>
    <col min="15868" max="15868" width="10.5703125" style="92" customWidth="1"/>
    <col min="15869" max="15869" width="13.28515625" style="92" customWidth="1"/>
    <col min="15870" max="15870" width="10" style="92" customWidth="1"/>
    <col min="15871" max="15871" width="11.85546875" style="92" bestFit="1" customWidth="1"/>
    <col min="15872" max="15872" width="9.140625" style="92"/>
    <col min="15873" max="15873" width="13.28515625" style="92" customWidth="1"/>
    <col min="15874" max="15874" width="10.140625" style="92" customWidth="1"/>
    <col min="15875" max="15876" width="9.7109375" style="92" customWidth="1"/>
    <col min="15877" max="15877" width="13.28515625" style="92" customWidth="1"/>
    <col min="15878" max="15878" width="10" style="92" customWidth="1"/>
    <col min="15879" max="15879" width="9.7109375" style="92" customWidth="1"/>
    <col min="15880" max="15880" width="10.28515625" style="92" bestFit="1" customWidth="1"/>
    <col min="15881" max="15888" width="9.140625" style="92"/>
    <col min="15889" max="15889" width="12.140625" style="92" customWidth="1"/>
    <col min="15890" max="16120" width="9.140625" style="92"/>
    <col min="16121" max="16121" width="16.85546875" style="92" customWidth="1"/>
    <col min="16122" max="16122" width="9" style="92" customWidth="1"/>
    <col min="16123" max="16123" width="15.7109375" style="92" customWidth="1"/>
    <col min="16124" max="16124" width="10.5703125" style="92" customWidth="1"/>
    <col min="16125" max="16125" width="13.28515625" style="92" customWidth="1"/>
    <col min="16126" max="16126" width="10" style="92" customWidth="1"/>
    <col min="16127" max="16127" width="11.85546875" style="92" bestFit="1" customWidth="1"/>
    <col min="16128" max="16128" width="9.140625" style="92"/>
    <col min="16129" max="16129" width="13.28515625" style="92" customWidth="1"/>
    <col min="16130" max="16130" width="10.140625" style="92" customWidth="1"/>
    <col min="16131" max="16132" width="9.7109375" style="92" customWidth="1"/>
    <col min="16133" max="16133" width="13.28515625" style="92" customWidth="1"/>
    <col min="16134" max="16134" width="10" style="92" customWidth="1"/>
    <col min="16135" max="16135" width="9.7109375" style="92" customWidth="1"/>
    <col min="16136" max="16136" width="10.28515625" style="92" bestFit="1" customWidth="1"/>
    <col min="16137" max="16144" width="9.140625" style="92"/>
    <col min="16145" max="16145" width="12.140625" style="92" customWidth="1"/>
    <col min="16146" max="16384" width="9.140625" style="92"/>
  </cols>
  <sheetData>
    <row r="1" spans="1:18" ht="15.75" customHeight="1" x14ac:dyDescent="0.2">
      <c r="A1" s="1187" t="s">
        <v>890</v>
      </c>
      <c r="B1" s="1187"/>
      <c r="C1" s="1187"/>
      <c r="D1" s="1187"/>
      <c r="E1" s="1187"/>
      <c r="F1" s="1187"/>
      <c r="G1" s="1187"/>
      <c r="H1" s="1187"/>
      <c r="I1" s="1187"/>
      <c r="J1" s="1187"/>
      <c r="K1" s="1187"/>
      <c r="L1" s="1187"/>
      <c r="M1" s="1187"/>
      <c r="N1" s="1187"/>
      <c r="O1" s="1187"/>
      <c r="P1" s="159"/>
      <c r="Q1" s="159"/>
    </row>
    <row r="2" spans="1:18" ht="17.25" customHeight="1" x14ac:dyDescent="0.2">
      <c r="A2" s="160"/>
      <c r="B2" s="160"/>
      <c r="C2" s="160"/>
      <c r="D2" s="160"/>
      <c r="E2" s="160"/>
      <c r="F2" s="160"/>
      <c r="G2" s="160"/>
      <c r="H2" s="160"/>
      <c r="I2" s="160"/>
      <c r="J2" s="160"/>
      <c r="K2" s="160"/>
      <c r="L2" s="160"/>
      <c r="M2" s="160"/>
      <c r="N2" s="160"/>
      <c r="O2" s="160"/>
      <c r="P2" s="159"/>
      <c r="Q2" s="159"/>
    </row>
    <row r="3" spans="1:18" ht="16.5" customHeight="1" x14ac:dyDescent="0.2">
      <c r="A3" s="1188" t="s">
        <v>690</v>
      </c>
      <c r="B3" s="1188"/>
      <c r="C3" s="1188"/>
      <c r="D3" s="1188"/>
      <c r="E3" s="1188"/>
      <c r="F3" s="1188"/>
      <c r="G3" s="1188"/>
      <c r="H3" s="1188"/>
      <c r="I3" s="1188"/>
      <c r="J3" s="1188"/>
      <c r="K3" s="1188"/>
      <c r="L3" s="1188"/>
      <c r="M3" s="1188"/>
      <c r="N3" s="1188"/>
      <c r="O3" s="1188"/>
      <c r="P3" s="2"/>
      <c r="Q3" s="2"/>
    </row>
    <row r="4" spans="1:18" ht="12.75" customHeight="1" x14ac:dyDescent="0.2">
      <c r="A4" s="1022" t="s">
        <v>42</v>
      </c>
      <c r="B4" s="1022"/>
      <c r="C4" s="1022"/>
      <c r="D4" s="1022"/>
      <c r="E4" s="1022"/>
      <c r="F4" s="1030" t="s">
        <v>531</v>
      </c>
      <c r="G4" s="1030" t="s">
        <v>598</v>
      </c>
      <c r="H4" s="1030"/>
      <c r="I4" s="1030"/>
      <c r="J4" s="1030"/>
      <c r="K4" s="1030"/>
      <c r="L4" s="1030"/>
      <c r="M4" s="1030"/>
      <c r="N4" s="1030"/>
      <c r="O4" s="1030"/>
      <c r="P4" s="106"/>
      <c r="Q4" s="106"/>
    </row>
    <row r="5" spans="1:18" ht="33.75" customHeight="1" x14ac:dyDescent="0.2">
      <c r="A5" s="1022"/>
      <c r="B5" s="1022"/>
      <c r="C5" s="1022"/>
      <c r="D5" s="1022"/>
      <c r="E5" s="1022"/>
      <c r="F5" s="1030"/>
      <c r="G5" s="1030" t="s">
        <v>883</v>
      </c>
      <c r="H5" s="1030"/>
      <c r="I5" s="1030"/>
      <c r="J5" s="1030" t="s">
        <v>884</v>
      </c>
      <c r="K5" s="1030"/>
      <c r="L5" s="1030"/>
      <c r="M5" s="1030" t="s">
        <v>885</v>
      </c>
      <c r="N5" s="1030"/>
      <c r="O5" s="1030"/>
      <c r="P5" s="106"/>
      <c r="Q5" s="108"/>
      <c r="R5" s="108"/>
    </row>
    <row r="6" spans="1:18" x14ac:dyDescent="0.2">
      <c r="A6" s="1033">
        <v>1</v>
      </c>
      <c r="B6" s="1033"/>
      <c r="C6" s="1033"/>
      <c r="D6" s="1033"/>
      <c r="E6" s="1033"/>
      <c r="F6" s="56">
        <v>2</v>
      </c>
      <c r="G6" s="659" t="s">
        <v>637</v>
      </c>
      <c r="H6" s="659"/>
      <c r="I6" s="659"/>
      <c r="J6" s="1022">
        <v>4</v>
      </c>
      <c r="K6" s="1022"/>
      <c r="L6" s="1022"/>
      <c r="M6" s="1022">
        <v>5</v>
      </c>
      <c r="N6" s="1022"/>
      <c r="O6" s="1022"/>
      <c r="P6" s="106"/>
      <c r="Q6" s="106"/>
    </row>
    <row r="7" spans="1:18" x14ac:dyDescent="0.2">
      <c r="A7" s="1168" t="s">
        <v>614</v>
      </c>
      <c r="B7" s="1168"/>
      <c r="C7" s="1168"/>
      <c r="D7" s="1168"/>
      <c r="E7" s="1168"/>
      <c r="F7" s="55" t="s">
        <v>534</v>
      </c>
      <c r="G7" s="1189">
        <v>0</v>
      </c>
      <c r="H7" s="1189"/>
      <c r="I7" s="1189"/>
      <c r="J7" s="1189">
        <v>0</v>
      </c>
      <c r="K7" s="1189"/>
      <c r="L7" s="1189"/>
      <c r="M7" s="1189">
        <v>0</v>
      </c>
      <c r="N7" s="1189"/>
      <c r="O7" s="1189"/>
      <c r="P7" s="106"/>
      <c r="Q7" s="109"/>
      <c r="R7" s="156"/>
    </row>
    <row r="8" spans="1:18" x14ac:dyDescent="0.2">
      <c r="A8" s="1168" t="s">
        <v>691</v>
      </c>
      <c r="B8" s="1168"/>
      <c r="C8" s="1168"/>
      <c r="D8" s="1168"/>
      <c r="E8" s="1168"/>
      <c r="F8" s="55" t="s">
        <v>536</v>
      </c>
      <c r="G8" s="1189">
        <v>0</v>
      </c>
      <c r="H8" s="1189"/>
      <c r="I8" s="1189"/>
      <c r="J8" s="1189">
        <v>0</v>
      </c>
      <c r="K8" s="1189"/>
      <c r="L8" s="1189"/>
      <c r="M8" s="1189">
        <v>0</v>
      </c>
      <c r="N8" s="1189"/>
      <c r="O8" s="1189"/>
      <c r="P8" s="106"/>
      <c r="Q8" s="157"/>
      <c r="R8" s="157"/>
    </row>
    <row r="9" spans="1:18" x14ac:dyDescent="0.2">
      <c r="A9" s="1168" t="s">
        <v>692</v>
      </c>
      <c r="B9" s="1168"/>
      <c r="C9" s="1168"/>
      <c r="D9" s="1168"/>
      <c r="E9" s="1168"/>
      <c r="F9" s="55" t="s">
        <v>538</v>
      </c>
      <c r="G9" s="1189">
        <f>G21</f>
        <v>0</v>
      </c>
      <c r="H9" s="1189"/>
      <c r="I9" s="1189"/>
      <c r="J9" s="1189">
        <f>J21</f>
        <v>0</v>
      </c>
      <c r="K9" s="1189"/>
      <c r="L9" s="1189"/>
      <c r="M9" s="1189">
        <f>M21</f>
        <v>0</v>
      </c>
      <c r="N9" s="1189"/>
      <c r="O9" s="1189"/>
      <c r="P9" s="111"/>
      <c r="Q9" s="111"/>
    </row>
    <row r="10" spans="1:18" x14ac:dyDescent="0.2">
      <c r="A10" s="1168" t="s">
        <v>693</v>
      </c>
      <c r="B10" s="1168"/>
      <c r="C10" s="1168"/>
      <c r="D10" s="1168"/>
      <c r="E10" s="1168"/>
      <c r="F10" s="55" t="s">
        <v>540</v>
      </c>
      <c r="G10" s="1189">
        <v>0</v>
      </c>
      <c r="H10" s="1189"/>
      <c r="I10" s="1189"/>
      <c r="J10" s="1189">
        <v>0</v>
      </c>
      <c r="K10" s="1189"/>
      <c r="L10" s="1189"/>
      <c r="M10" s="1189">
        <v>0</v>
      </c>
      <c r="N10" s="1189"/>
      <c r="O10" s="1189"/>
      <c r="P10" s="106"/>
      <c r="Q10" s="106"/>
    </row>
    <row r="11" spans="1:18" x14ac:dyDescent="0.2">
      <c r="A11" s="1168" t="s">
        <v>694</v>
      </c>
      <c r="B11" s="1168"/>
      <c r="C11" s="1168"/>
      <c r="D11" s="1168"/>
      <c r="E11" s="1168"/>
      <c r="F11" s="55" t="s">
        <v>542</v>
      </c>
      <c r="G11" s="1189">
        <v>0</v>
      </c>
      <c r="H11" s="1189"/>
      <c r="I11" s="1189"/>
      <c r="J11" s="1189">
        <v>0</v>
      </c>
      <c r="K11" s="1189"/>
      <c r="L11" s="1189"/>
      <c r="M11" s="1189">
        <v>0</v>
      </c>
      <c r="N11" s="1189"/>
      <c r="O11" s="1189"/>
      <c r="P11" s="106"/>
      <c r="Q11" s="106"/>
    </row>
    <row r="12" spans="1:18" ht="27.75" customHeight="1" x14ac:dyDescent="0.2">
      <c r="A12" s="1168" t="s">
        <v>695</v>
      </c>
      <c r="B12" s="1168"/>
      <c r="C12" s="1168"/>
      <c r="D12" s="1168"/>
      <c r="E12" s="1168"/>
      <c r="F12" s="55" t="s">
        <v>544</v>
      </c>
      <c r="G12" s="1189">
        <f>G9+G7-G8-G10+G11</f>
        <v>0</v>
      </c>
      <c r="H12" s="1189"/>
      <c r="I12" s="1189"/>
      <c r="J12" s="1189">
        <f>J9+J7-J8-J10+J11</f>
        <v>0</v>
      </c>
      <c r="K12" s="1189"/>
      <c r="L12" s="1189"/>
      <c r="M12" s="1189">
        <f>M9+M7-M8-M10+M11</f>
        <v>0</v>
      </c>
      <c r="N12" s="1189"/>
      <c r="O12" s="1189"/>
      <c r="P12" s="106"/>
      <c r="Q12" s="106"/>
    </row>
    <row r="13" spans="1:18" x14ac:dyDescent="0.2">
      <c r="A13" s="1170" t="s">
        <v>574</v>
      </c>
      <c r="B13" s="1170"/>
      <c r="C13" s="1170"/>
      <c r="D13" s="1170"/>
      <c r="E13" s="1170"/>
      <c r="F13" s="112" t="s">
        <v>564</v>
      </c>
      <c r="G13" s="1190">
        <f>G12</f>
        <v>0</v>
      </c>
      <c r="H13" s="1190"/>
      <c r="I13" s="1190"/>
      <c r="J13" s="1190">
        <f>J12</f>
        <v>0</v>
      </c>
      <c r="K13" s="1190"/>
      <c r="L13" s="1190"/>
      <c r="M13" s="1190">
        <f>M12</f>
        <v>0</v>
      </c>
      <c r="N13" s="1190"/>
      <c r="O13" s="1190"/>
      <c r="P13" s="106"/>
      <c r="Q13" s="106"/>
    </row>
    <row r="14" spans="1:18" x14ac:dyDescent="0.2">
      <c r="A14" s="113"/>
      <c r="B14" s="113"/>
      <c r="C14" s="113"/>
      <c r="D14" s="113"/>
      <c r="E14" s="113"/>
      <c r="F14" s="114"/>
      <c r="G14" s="114"/>
      <c r="H14" s="115"/>
      <c r="I14" s="115"/>
      <c r="J14" s="115"/>
      <c r="K14" s="115"/>
      <c r="L14" s="115"/>
      <c r="M14" s="115"/>
      <c r="N14" s="115"/>
      <c r="O14" s="115"/>
      <c r="P14" s="106"/>
      <c r="Q14" s="106"/>
    </row>
    <row r="15" spans="1:18" x14ac:dyDescent="0.2">
      <c r="A15" s="1191" t="s">
        <v>696</v>
      </c>
      <c r="B15" s="1191"/>
      <c r="C15" s="1191"/>
      <c r="D15" s="1191"/>
      <c r="E15" s="1191"/>
      <c r="F15" s="1191"/>
      <c r="G15" s="1191"/>
      <c r="H15" s="1191"/>
      <c r="I15" s="1191"/>
      <c r="J15" s="1191"/>
      <c r="K15" s="1191"/>
      <c r="L15" s="1191"/>
      <c r="M15" s="1191"/>
      <c r="N15" s="1191"/>
      <c r="O15" s="1191"/>
      <c r="P15" s="106"/>
      <c r="Q15" s="106"/>
    </row>
    <row r="16" spans="1:18" x14ac:dyDescent="0.2">
      <c r="A16" s="116"/>
      <c r="B16" s="116"/>
      <c r="C16" s="116"/>
      <c r="D16" s="116"/>
      <c r="E16" s="116"/>
      <c r="F16" s="117"/>
      <c r="G16" s="117"/>
      <c r="H16" s="118"/>
      <c r="I16" s="118"/>
      <c r="J16" s="118"/>
      <c r="K16" s="118"/>
      <c r="L16" s="118"/>
      <c r="M16" s="118"/>
      <c r="N16" s="118"/>
      <c r="O16" s="118"/>
      <c r="P16" s="106"/>
      <c r="Q16" s="106"/>
    </row>
    <row r="17" spans="1:17" ht="24.75" customHeight="1" x14ac:dyDescent="0.2">
      <c r="A17" s="1030" t="s">
        <v>42</v>
      </c>
      <c r="B17" s="1030"/>
      <c r="C17" s="1030"/>
      <c r="D17" s="1030"/>
      <c r="E17" s="1030"/>
      <c r="F17" s="1030" t="s">
        <v>665</v>
      </c>
      <c r="G17" s="1030" t="s">
        <v>598</v>
      </c>
      <c r="H17" s="1030"/>
      <c r="I17" s="1030"/>
      <c r="J17" s="1030"/>
      <c r="K17" s="1030"/>
      <c r="L17" s="1030"/>
      <c r="M17" s="1030"/>
      <c r="N17" s="1030"/>
      <c r="O17" s="1030"/>
    </row>
    <row r="18" spans="1:17" ht="33" customHeight="1" x14ac:dyDescent="0.2">
      <c r="A18" s="1030"/>
      <c r="B18" s="1030"/>
      <c r="C18" s="1030"/>
      <c r="D18" s="1030"/>
      <c r="E18" s="1030"/>
      <c r="F18" s="1030"/>
      <c r="G18" s="1030" t="s">
        <v>883</v>
      </c>
      <c r="H18" s="1030"/>
      <c r="I18" s="1030"/>
      <c r="J18" s="1030" t="s">
        <v>884</v>
      </c>
      <c r="K18" s="1030"/>
      <c r="L18" s="1030"/>
      <c r="M18" s="1030" t="s">
        <v>885</v>
      </c>
      <c r="N18" s="1030"/>
      <c r="O18" s="1030"/>
    </row>
    <row r="19" spans="1:17" x14ac:dyDescent="0.2">
      <c r="A19" s="659" t="s">
        <v>203</v>
      </c>
      <c r="B19" s="659"/>
      <c r="C19" s="659"/>
      <c r="D19" s="659"/>
      <c r="E19" s="659"/>
      <c r="F19" s="55" t="s">
        <v>447</v>
      </c>
      <c r="G19" s="659" t="s">
        <v>637</v>
      </c>
      <c r="H19" s="659"/>
      <c r="I19" s="659"/>
      <c r="J19" s="1022">
        <v>4</v>
      </c>
      <c r="K19" s="1022"/>
      <c r="L19" s="1022"/>
      <c r="M19" s="1022">
        <v>5</v>
      </c>
      <c r="N19" s="1022"/>
      <c r="O19" s="1022"/>
    </row>
    <row r="20" spans="1:17" x14ac:dyDescent="0.2">
      <c r="A20" s="1192" t="s">
        <v>891</v>
      </c>
      <c r="B20" s="1192"/>
      <c r="C20" s="1192"/>
      <c r="D20" s="1192"/>
      <c r="E20" s="1192"/>
      <c r="F20" s="78" t="s">
        <v>49</v>
      </c>
      <c r="G20" s="1193">
        <f>G31</f>
        <v>0</v>
      </c>
      <c r="H20" s="1193"/>
      <c r="I20" s="1193"/>
      <c r="J20" s="1194">
        <f>K31</f>
        <v>0</v>
      </c>
      <c r="K20" s="1194"/>
      <c r="L20" s="1194"/>
      <c r="M20" s="1195">
        <f>O31</f>
        <v>0</v>
      </c>
      <c r="N20" s="1196"/>
      <c r="O20" s="1196"/>
    </row>
    <row r="21" spans="1:17" x14ac:dyDescent="0.2">
      <c r="A21" s="1170" t="s">
        <v>574</v>
      </c>
      <c r="B21" s="1170"/>
      <c r="C21" s="1170"/>
      <c r="D21" s="1170"/>
      <c r="E21" s="1170"/>
      <c r="F21" s="119">
        <v>9000</v>
      </c>
      <c r="G21" s="1197">
        <f>G20</f>
        <v>0</v>
      </c>
      <c r="H21" s="1197"/>
      <c r="I21" s="1197"/>
      <c r="J21" s="1198">
        <f>J20</f>
        <v>0</v>
      </c>
      <c r="K21" s="1198"/>
      <c r="L21" s="1198"/>
      <c r="M21" s="1199">
        <f>M20</f>
        <v>0</v>
      </c>
      <c r="N21" s="1200"/>
      <c r="O21" s="1200"/>
    </row>
    <row r="22" spans="1:17" x14ac:dyDescent="0.2">
      <c r="A22" s="116"/>
      <c r="B22" s="116"/>
      <c r="C22" s="116"/>
      <c r="D22" s="116"/>
      <c r="E22" s="116"/>
      <c r="F22" s="117"/>
      <c r="G22" s="117"/>
      <c r="H22" s="118"/>
      <c r="I22" s="118"/>
      <c r="J22" s="118"/>
      <c r="K22" s="118"/>
      <c r="L22" s="118"/>
      <c r="M22" s="118"/>
      <c r="N22" s="118"/>
      <c r="O22" s="118"/>
      <c r="P22" s="106"/>
      <c r="Q22" s="106"/>
    </row>
    <row r="23" spans="1:17" x14ac:dyDescent="0.2">
      <c r="A23" s="1201" t="s">
        <v>893</v>
      </c>
      <c r="B23" s="1201"/>
      <c r="C23" s="1201"/>
      <c r="D23" s="1201"/>
      <c r="E23" s="1201"/>
      <c r="F23" s="1202"/>
      <c r="G23" s="1202"/>
      <c r="H23" s="1202"/>
      <c r="I23" s="1202"/>
      <c r="J23" s="1202"/>
      <c r="K23" s="1202"/>
    </row>
    <row r="24" spans="1:17" ht="19.5" customHeight="1" x14ac:dyDescent="0.2">
      <c r="A24" s="1203" t="s">
        <v>892</v>
      </c>
      <c r="B24" s="1204"/>
      <c r="C24" s="1204"/>
      <c r="D24" s="1204"/>
      <c r="E24" s="1204"/>
      <c r="F24" s="1204"/>
      <c r="G24" s="1204"/>
      <c r="H24" s="1204"/>
      <c r="I24" s="1204"/>
      <c r="J24" s="1204"/>
      <c r="K24" s="1204"/>
      <c r="L24" s="1204"/>
      <c r="M24" s="1204"/>
      <c r="N24" s="1204"/>
      <c r="O24" s="1204"/>
      <c r="P24" s="92" t="s">
        <v>974</v>
      </c>
    </row>
    <row r="25" spans="1:17" ht="24.75" customHeight="1" x14ac:dyDescent="0.2">
      <c r="A25" s="1030" t="s">
        <v>664</v>
      </c>
      <c r="B25" s="1030" t="s">
        <v>665</v>
      </c>
      <c r="C25" s="1030" t="s">
        <v>700</v>
      </c>
      <c r="D25" s="1186" t="s">
        <v>883</v>
      </c>
      <c r="E25" s="1186"/>
      <c r="F25" s="1186"/>
      <c r="G25" s="1186"/>
      <c r="H25" s="1032" t="s">
        <v>886</v>
      </c>
      <c r="I25" s="1032"/>
      <c r="J25" s="1032"/>
      <c r="K25" s="1032"/>
      <c r="L25" s="1032" t="s">
        <v>887</v>
      </c>
      <c r="M25" s="1032"/>
      <c r="N25" s="1032"/>
      <c r="O25" s="1032"/>
      <c r="P25" s="92" t="s">
        <v>975</v>
      </c>
    </row>
    <row r="26" spans="1:17" ht="77.25" customHeight="1" x14ac:dyDescent="0.2">
      <c r="A26" s="1030"/>
      <c r="B26" s="1030"/>
      <c r="C26" s="1030"/>
      <c r="D26" s="61" t="s">
        <v>703</v>
      </c>
      <c r="E26" s="61" t="s">
        <v>634</v>
      </c>
      <c r="F26" s="61" t="s">
        <v>668</v>
      </c>
      <c r="G26" s="61" t="s">
        <v>532</v>
      </c>
      <c r="H26" s="61" t="s">
        <v>703</v>
      </c>
      <c r="I26" s="61" t="s">
        <v>634</v>
      </c>
      <c r="J26" s="61" t="s">
        <v>668</v>
      </c>
      <c r="K26" s="61" t="s">
        <v>532</v>
      </c>
      <c r="L26" s="61" t="s">
        <v>703</v>
      </c>
      <c r="M26" s="61" t="s">
        <v>634</v>
      </c>
      <c r="N26" s="61" t="s">
        <v>668</v>
      </c>
      <c r="O26" s="61" t="s">
        <v>532</v>
      </c>
    </row>
    <row r="27" spans="1:17" x14ac:dyDescent="0.2">
      <c r="A27" s="55" t="s">
        <v>203</v>
      </c>
      <c r="B27" s="55" t="s">
        <v>447</v>
      </c>
      <c r="C27" s="55" t="s">
        <v>637</v>
      </c>
      <c r="D27" s="55" t="s">
        <v>446</v>
      </c>
      <c r="E27" s="55" t="s">
        <v>448</v>
      </c>
      <c r="F27" s="55" t="s">
        <v>704</v>
      </c>
      <c r="G27" s="55" t="s">
        <v>705</v>
      </c>
      <c r="H27" s="55" t="s">
        <v>706</v>
      </c>
      <c r="I27" s="56">
        <v>9</v>
      </c>
      <c r="J27" s="56">
        <v>10</v>
      </c>
      <c r="K27" s="56">
        <v>11</v>
      </c>
      <c r="L27" s="56">
        <v>12</v>
      </c>
      <c r="M27" s="56">
        <v>13</v>
      </c>
      <c r="N27" s="56">
        <v>14</v>
      </c>
      <c r="O27" s="56">
        <v>15</v>
      </c>
    </row>
    <row r="28" spans="1:17" x14ac:dyDescent="0.2">
      <c r="A28" s="97" t="s">
        <v>932</v>
      </c>
      <c r="B28" s="74" t="s">
        <v>534</v>
      </c>
      <c r="C28" s="61" t="s">
        <v>932</v>
      </c>
      <c r="D28" s="68">
        <v>0</v>
      </c>
      <c r="E28" s="68">
        <v>0</v>
      </c>
      <c r="F28" s="68">
        <v>0</v>
      </c>
      <c r="G28" s="68">
        <f>D28*E28*F28</f>
        <v>0</v>
      </c>
      <c r="H28" s="68">
        <v>0</v>
      </c>
      <c r="I28" s="68">
        <v>0</v>
      </c>
      <c r="J28" s="68">
        <v>0</v>
      </c>
      <c r="K28" s="145">
        <f>H28*I28*J28</f>
        <v>0</v>
      </c>
      <c r="L28" s="68">
        <v>0</v>
      </c>
      <c r="M28" s="68">
        <v>0</v>
      </c>
      <c r="N28" s="68">
        <v>1</v>
      </c>
      <c r="O28" s="145">
        <f>L28*M28*N28</f>
        <v>0</v>
      </c>
    </row>
    <row r="29" spans="1:17" x14ac:dyDescent="0.2">
      <c r="A29" s="97" t="s">
        <v>932</v>
      </c>
      <c r="B29" s="74" t="s">
        <v>536</v>
      </c>
      <c r="C29" s="61" t="s">
        <v>932</v>
      </c>
      <c r="D29" s="68">
        <v>0</v>
      </c>
      <c r="E29" s="68">
        <v>0</v>
      </c>
      <c r="F29" s="68">
        <v>0</v>
      </c>
      <c r="G29" s="68">
        <f>D29*E29*F29</f>
        <v>0</v>
      </c>
      <c r="H29" s="68">
        <v>0</v>
      </c>
      <c r="I29" s="68">
        <v>0</v>
      </c>
      <c r="J29" s="68">
        <v>0</v>
      </c>
      <c r="K29" s="145">
        <f>H29*I29*J29</f>
        <v>0</v>
      </c>
      <c r="L29" s="68">
        <v>0</v>
      </c>
      <c r="M29" s="68">
        <v>0</v>
      </c>
      <c r="N29" s="68">
        <v>1</v>
      </c>
      <c r="O29" s="145">
        <f>L29*M29*N29</f>
        <v>0</v>
      </c>
    </row>
    <row r="30" spans="1:17" x14ac:dyDescent="0.2">
      <c r="A30" s="97" t="s">
        <v>932</v>
      </c>
      <c r="B30" s="74" t="s">
        <v>538</v>
      </c>
      <c r="C30" s="61" t="s">
        <v>932</v>
      </c>
      <c r="D30" s="68">
        <v>0</v>
      </c>
      <c r="E30" s="68">
        <v>0</v>
      </c>
      <c r="F30" s="68">
        <v>0</v>
      </c>
      <c r="G30" s="68">
        <f>D30*E30*F30</f>
        <v>0</v>
      </c>
      <c r="H30" s="68">
        <v>0</v>
      </c>
      <c r="I30" s="68">
        <v>0</v>
      </c>
      <c r="J30" s="68">
        <v>0</v>
      </c>
      <c r="K30" s="145">
        <f>H30*I30*J30</f>
        <v>0</v>
      </c>
      <c r="L30" s="68">
        <v>0</v>
      </c>
      <c r="M30" s="68">
        <v>0</v>
      </c>
      <c r="N30" s="68">
        <v>1</v>
      </c>
      <c r="O30" s="145">
        <f>L30*M30*N30</f>
        <v>0</v>
      </c>
    </row>
    <row r="31" spans="1:17" x14ac:dyDescent="0.2">
      <c r="A31" s="161" t="s">
        <v>574</v>
      </c>
      <c r="B31" s="123">
        <v>9000</v>
      </c>
      <c r="C31" s="162" t="s">
        <v>54</v>
      </c>
      <c r="D31" s="126" t="s">
        <v>54</v>
      </c>
      <c r="E31" s="126" t="s">
        <v>54</v>
      </c>
      <c r="F31" s="126" t="s">
        <v>54</v>
      </c>
      <c r="G31" s="126">
        <f>SUM(G28:G30)</f>
        <v>0</v>
      </c>
      <c r="H31" s="162" t="s">
        <v>54</v>
      </c>
      <c r="I31" s="162" t="s">
        <v>54</v>
      </c>
      <c r="J31" s="162" t="s">
        <v>54</v>
      </c>
      <c r="K31" s="126">
        <f>SUM(K28:K30)</f>
        <v>0</v>
      </c>
      <c r="L31" s="162" t="s">
        <v>54</v>
      </c>
      <c r="M31" s="162" t="s">
        <v>54</v>
      </c>
      <c r="N31" s="162" t="s">
        <v>54</v>
      </c>
      <c r="O31" s="126">
        <f>SUM(O28:O30)</f>
        <v>0</v>
      </c>
    </row>
    <row r="32" spans="1:17" x14ac:dyDescent="0.2">
      <c r="I32" s="158"/>
      <c r="J32" s="158"/>
      <c r="K32" s="158"/>
    </row>
  </sheetData>
  <mergeCells count="67">
    <mergeCell ref="L25:O25"/>
    <mergeCell ref="A21:E21"/>
    <mergeCell ref="G21:I21"/>
    <mergeCell ref="J21:L21"/>
    <mergeCell ref="M21:O21"/>
    <mergeCell ref="A23:K23"/>
    <mergeCell ref="A24:O24"/>
    <mergeCell ref="A25:A26"/>
    <mergeCell ref="B25:B26"/>
    <mergeCell ref="C25:C26"/>
    <mergeCell ref="D25:G25"/>
    <mergeCell ref="H25:K25"/>
    <mergeCell ref="A19:E19"/>
    <mergeCell ref="G19:I19"/>
    <mergeCell ref="J19:L19"/>
    <mergeCell ref="M19:O19"/>
    <mergeCell ref="A20:E20"/>
    <mergeCell ref="G20:I20"/>
    <mergeCell ref="J20:L20"/>
    <mergeCell ref="M20:O20"/>
    <mergeCell ref="A15:O15"/>
    <mergeCell ref="A17:E18"/>
    <mergeCell ref="F17:F18"/>
    <mergeCell ref="G17:O17"/>
    <mergeCell ref="G18:I18"/>
    <mergeCell ref="J18:L18"/>
    <mergeCell ref="M18:O18"/>
    <mergeCell ref="A12:E12"/>
    <mergeCell ref="G12:I12"/>
    <mergeCell ref="J12:L12"/>
    <mergeCell ref="M12:O12"/>
    <mergeCell ref="A13:E13"/>
    <mergeCell ref="G13:I13"/>
    <mergeCell ref="J13:L13"/>
    <mergeCell ref="M13:O13"/>
    <mergeCell ref="A10:E10"/>
    <mergeCell ref="G10:I10"/>
    <mergeCell ref="J10:L10"/>
    <mergeCell ref="M10:O10"/>
    <mergeCell ref="A11:E11"/>
    <mergeCell ref="G11:I11"/>
    <mergeCell ref="J11:L11"/>
    <mergeCell ref="M11:O11"/>
    <mergeCell ref="A8:E8"/>
    <mergeCell ref="G8:I8"/>
    <mergeCell ref="J8:L8"/>
    <mergeCell ref="M8:O8"/>
    <mergeCell ref="A9:E9"/>
    <mergeCell ref="G9:I9"/>
    <mergeCell ref="J9:L9"/>
    <mergeCell ref="M9:O9"/>
    <mergeCell ref="A6:E6"/>
    <mergeCell ref="G6:I6"/>
    <mergeCell ref="J6:L6"/>
    <mergeCell ref="M6:O6"/>
    <mergeCell ref="A7:E7"/>
    <mergeCell ref="G7:I7"/>
    <mergeCell ref="J7:L7"/>
    <mergeCell ref="M7:O7"/>
    <mergeCell ref="A1:O1"/>
    <mergeCell ref="A3:O3"/>
    <mergeCell ref="A4:E5"/>
    <mergeCell ref="F4:F5"/>
    <mergeCell ref="G4:O4"/>
    <mergeCell ref="G5:I5"/>
    <mergeCell ref="J5:L5"/>
    <mergeCell ref="M5:O5"/>
  </mergeCells>
  <pageMargins left="0.59055118110236227" right="0.59055118110236227" top="0.59055118110236227" bottom="0.59055118110236227" header="0.31496062992125984" footer="0.31496062992125984"/>
  <pageSetup paperSize="9" scale="77" orientation="landscape" r:id="rId1"/>
  <rowBreaks count="1" manualBreakCount="1">
    <brk id="22" max="14"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C77"/>
  <sheetViews>
    <sheetView showWhiteSpace="0" view="pageBreakPreview" zoomScale="110" zoomScaleNormal="87" zoomScaleSheetLayoutView="110" zoomScalePageLayoutView="85" workbookViewId="0">
      <selection activeCell="Q10" sqref="Q10:S10"/>
    </sheetView>
  </sheetViews>
  <sheetFormatPr defaultRowHeight="12.75" x14ac:dyDescent="0.2"/>
  <cols>
    <col min="1" max="1" width="4.85546875" customWidth="1"/>
    <col min="2" max="2" width="9.7109375" customWidth="1"/>
    <col min="3" max="3" width="6.85546875" customWidth="1"/>
    <col min="4" max="4" width="10.5703125" customWidth="1"/>
    <col min="5" max="5" width="3.7109375" customWidth="1"/>
    <col min="6" max="6" width="9.85546875" customWidth="1"/>
    <col min="7" max="7" width="5.42578125" customWidth="1"/>
    <col min="8" max="8" width="11" customWidth="1"/>
    <col min="9" max="9" width="7" customWidth="1"/>
    <col min="10" max="10" width="18.7109375" customWidth="1"/>
    <col min="11" max="11" width="8.42578125" customWidth="1"/>
    <col min="12" max="12" width="5.140625" customWidth="1"/>
    <col min="13" max="13" width="8.42578125" customWidth="1"/>
    <col min="14" max="14" width="17.28515625" customWidth="1"/>
    <col min="15" max="15" width="16.28515625" customWidth="1"/>
    <col min="16" max="16" width="8" style="90" customWidth="1"/>
    <col min="17" max="17" width="16" customWidth="1"/>
    <col min="18" max="18" width="7.28515625" customWidth="1"/>
    <col min="19" max="19" width="4.85546875" customWidth="1"/>
    <col min="20" max="20" width="7.28515625" customWidth="1"/>
    <col min="21" max="21" width="4.140625" customWidth="1"/>
    <col min="22" max="22" width="10.140625" customWidth="1"/>
    <col min="23" max="23" width="5.7109375" customWidth="1"/>
    <col min="24" max="24" width="6.28515625" customWidth="1"/>
    <col min="25" max="25" width="9.85546875" customWidth="1"/>
    <col min="26" max="26" width="28.28515625" customWidth="1"/>
    <col min="27" max="27" width="22.42578125" customWidth="1"/>
    <col min="28" max="28" width="14.7109375" bestFit="1" customWidth="1"/>
    <col min="257" max="257" width="4.85546875" customWidth="1"/>
    <col min="258" max="258" width="9.7109375" customWidth="1"/>
    <col min="259" max="259" width="6.85546875" customWidth="1"/>
    <col min="260" max="260" width="10.5703125" customWidth="1"/>
    <col min="261" max="261" width="3.7109375" customWidth="1"/>
    <col min="262" max="262" width="9.85546875" customWidth="1"/>
    <col min="263" max="263" width="5.42578125" customWidth="1"/>
    <col min="264" max="264" width="11" customWidth="1"/>
    <col min="265" max="265" width="7" customWidth="1"/>
    <col min="266" max="266" width="18.7109375" customWidth="1"/>
    <col min="267" max="267" width="8.42578125" customWidth="1"/>
    <col min="268" max="268" width="5.140625" customWidth="1"/>
    <col min="269" max="269" width="8.42578125" customWidth="1"/>
    <col min="270" max="270" width="17.28515625" customWidth="1"/>
    <col min="271" max="271" width="16.28515625" customWidth="1"/>
    <col min="272" max="272" width="8" customWidth="1"/>
    <col min="273" max="273" width="16" customWidth="1"/>
    <col min="274" max="274" width="7.28515625" customWidth="1"/>
    <col min="275" max="275" width="4.85546875" customWidth="1"/>
    <col min="276" max="276" width="7.28515625" customWidth="1"/>
    <col min="277" max="277" width="4.140625" customWidth="1"/>
    <col min="278" max="278" width="10.140625" customWidth="1"/>
    <col min="279" max="279" width="5.7109375" customWidth="1"/>
    <col min="280" max="280" width="6.28515625" customWidth="1"/>
    <col min="281" max="281" width="9.85546875" customWidth="1"/>
    <col min="282" max="282" width="28.28515625" customWidth="1"/>
    <col min="283" max="283" width="22.42578125" customWidth="1"/>
    <col min="284" max="284" width="14.7109375" bestFit="1" customWidth="1"/>
    <col min="513" max="513" width="4.85546875" customWidth="1"/>
    <col min="514" max="514" width="9.7109375" customWidth="1"/>
    <col min="515" max="515" width="6.85546875" customWidth="1"/>
    <col min="516" max="516" width="10.5703125" customWidth="1"/>
    <col min="517" max="517" width="3.7109375" customWidth="1"/>
    <col min="518" max="518" width="9.85546875" customWidth="1"/>
    <col min="519" max="519" width="5.42578125" customWidth="1"/>
    <col min="520" max="520" width="11" customWidth="1"/>
    <col min="521" max="521" width="7" customWidth="1"/>
    <col min="522" max="522" width="18.7109375" customWidth="1"/>
    <col min="523" max="523" width="8.42578125" customWidth="1"/>
    <col min="524" max="524" width="5.140625" customWidth="1"/>
    <col min="525" max="525" width="8.42578125" customWidth="1"/>
    <col min="526" max="526" width="17.28515625" customWidth="1"/>
    <col min="527" max="527" width="16.28515625" customWidth="1"/>
    <col min="528" max="528" width="8" customWidth="1"/>
    <col min="529" max="529" width="16" customWidth="1"/>
    <col min="530" max="530" width="7.28515625" customWidth="1"/>
    <col min="531" max="531" width="4.85546875" customWidth="1"/>
    <col min="532" max="532" width="7.28515625" customWidth="1"/>
    <col min="533" max="533" width="4.140625" customWidth="1"/>
    <col min="534" max="534" width="10.140625" customWidth="1"/>
    <col min="535" max="535" width="5.7109375" customWidth="1"/>
    <col min="536" max="536" width="6.28515625" customWidth="1"/>
    <col min="537" max="537" width="9.85546875" customWidth="1"/>
    <col min="538" max="538" width="28.28515625" customWidth="1"/>
    <col min="539" max="539" width="22.42578125" customWidth="1"/>
    <col min="540" max="540" width="14.7109375" bestFit="1" customWidth="1"/>
    <col min="769" max="769" width="4.85546875" customWidth="1"/>
    <col min="770" max="770" width="9.7109375" customWidth="1"/>
    <col min="771" max="771" width="6.85546875" customWidth="1"/>
    <col min="772" max="772" width="10.5703125" customWidth="1"/>
    <col min="773" max="773" width="3.7109375" customWidth="1"/>
    <col min="774" max="774" width="9.85546875" customWidth="1"/>
    <col min="775" max="775" width="5.42578125" customWidth="1"/>
    <col min="776" max="776" width="11" customWidth="1"/>
    <col min="777" max="777" width="7" customWidth="1"/>
    <col min="778" max="778" width="18.7109375" customWidth="1"/>
    <col min="779" max="779" width="8.42578125" customWidth="1"/>
    <col min="780" max="780" width="5.140625" customWidth="1"/>
    <col min="781" max="781" width="8.42578125" customWidth="1"/>
    <col min="782" max="782" width="17.28515625" customWidth="1"/>
    <col min="783" max="783" width="16.28515625" customWidth="1"/>
    <col min="784" max="784" width="8" customWidth="1"/>
    <col min="785" max="785" width="16" customWidth="1"/>
    <col min="786" max="786" width="7.28515625" customWidth="1"/>
    <col min="787" max="787" width="4.85546875" customWidth="1"/>
    <col min="788" max="788" width="7.28515625" customWidth="1"/>
    <col min="789" max="789" width="4.140625" customWidth="1"/>
    <col min="790" max="790" width="10.140625" customWidth="1"/>
    <col min="791" max="791" width="5.7109375" customWidth="1"/>
    <col min="792" max="792" width="6.28515625" customWidth="1"/>
    <col min="793" max="793" width="9.85546875" customWidth="1"/>
    <col min="794" max="794" width="28.28515625" customWidth="1"/>
    <col min="795" max="795" width="22.42578125" customWidth="1"/>
    <col min="796" max="796" width="14.7109375" bestFit="1" customWidth="1"/>
    <col min="1025" max="1025" width="4.85546875" customWidth="1"/>
    <col min="1026" max="1026" width="9.7109375" customWidth="1"/>
    <col min="1027" max="1027" width="6.85546875" customWidth="1"/>
    <col min="1028" max="1028" width="10.5703125" customWidth="1"/>
    <col min="1029" max="1029" width="3.7109375" customWidth="1"/>
    <col min="1030" max="1030" width="9.85546875" customWidth="1"/>
    <col min="1031" max="1031" width="5.42578125" customWidth="1"/>
    <col min="1032" max="1032" width="11" customWidth="1"/>
    <col min="1033" max="1033" width="7" customWidth="1"/>
    <col min="1034" max="1034" width="18.7109375" customWidth="1"/>
    <col min="1035" max="1035" width="8.42578125" customWidth="1"/>
    <col min="1036" max="1036" width="5.140625" customWidth="1"/>
    <col min="1037" max="1037" width="8.42578125" customWidth="1"/>
    <col min="1038" max="1038" width="17.28515625" customWidth="1"/>
    <col min="1039" max="1039" width="16.28515625" customWidth="1"/>
    <col min="1040" max="1040" width="8" customWidth="1"/>
    <col min="1041" max="1041" width="16" customWidth="1"/>
    <col min="1042" max="1042" width="7.28515625" customWidth="1"/>
    <col min="1043" max="1043" width="4.85546875" customWidth="1"/>
    <col min="1044" max="1044" width="7.28515625" customWidth="1"/>
    <col min="1045" max="1045" width="4.140625" customWidth="1"/>
    <col min="1046" max="1046" width="10.140625" customWidth="1"/>
    <col min="1047" max="1047" width="5.7109375" customWidth="1"/>
    <col min="1048" max="1048" width="6.28515625" customWidth="1"/>
    <col min="1049" max="1049" width="9.85546875" customWidth="1"/>
    <col min="1050" max="1050" width="28.28515625" customWidth="1"/>
    <col min="1051" max="1051" width="22.42578125" customWidth="1"/>
    <col min="1052" max="1052" width="14.7109375" bestFit="1" customWidth="1"/>
    <col min="1281" max="1281" width="4.85546875" customWidth="1"/>
    <col min="1282" max="1282" width="9.7109375" customWidth="1"/>
    <col min="1283" max="1283" width="6.85546875" customWidth="1"/>
    <col min="1284" max="1284" width="10.5703125" customWidth="1"/>
    <col min="1285" max="1285" width="3.7109375" customWidth="1"/>
    <col min="1286" max="1286" width="9.85546875" customWidth="1"/>
    <col min="1287" max="1287" width="5.42578125" customWidth="1"/>
    <col min="1288" max="1288" width="11" customWidth="1"/>
    <col min="1289" max="1289" width="7" customWidth="1"/>
    <col min="1290" max="1290" width="18.7109375" customWidth="1"/>
    <col min="1291" max="1291" width="8.42578125" customWidth="1"/>
    <col min="1292" max="1292" width="5.140625" customWidth="1"/>
    <col min="1293" max="1293" width="8.42578125" customWidth="1"/>
    <col min="1294" max="1294" width="17.28515625" customWidth="1"/>
    <col min="1295" max="1295" width="16.28515625" customWidth="1"/>
    <col min="1296" max="1296" width="8" customWidth="1"/>
    <col min="1297" max="1297" width="16" customWidth="1"/>
    <col min="1298" max="1298" width="7.28515625" customWidth="1"/>
    <col min="1299" max="1299" width="4.85546875" customWidth="1"/>
    <col min="1300" max="1300" width="7.28515625" customWidth="1"/>
    <col min="1301" max="1301" width="4.140625" customWidth="1"/>
    <col min="1302" max="1302" width="10.140625" customWidth="1"/>
    <col min="1303" max="1303" width="5.7109375" customWidth="1"/>
    <col min="1304" max="1304" width="6.28515625" customWidth="1"/>
    <col min="1305" max="1305" width="9.85546875" customWidth="1"/>
    <col min="1306" max="1306" width="28.28515625" customWidth="1"/>
    <col min="1307" max="1307" width="22.42578125" customWidth="1"/>
    <col min="1308" max="1308" width="14.7109375" bestFit="1" customWidth="1"/>
    <col min="1537" max="1537" width="4.85546875" customWidth="1"/>
    <col min="1538" max="1538" width="9.7109375" customWidth="1"/>
    <col min="1539" max="1539" width="6.85546875" customWidth="1"/>
    <col min="1540" max="1540" width="10.5703125" customWidth="1"/>
    <col min="1541" max="1541" width="3.7109375" customWidth="1"/>
    <col min="1542" max="1542" width="9.85546875" customWidth="1"/>
    <col min="1543" max="1543" width="5.42578125" customWidth="1"/>
    <col min="1544" max="1544" width="11" customWidth="1"/>
    <col min="1545" max="1545" width="7" customWidth="1"/>
    <col min="1546" max="1546" width="18.7109375" customWidth="1"/>
    <col min="1547" max="1547" width="8.42578125" customWidth="1"/>
    <col min="1548" max="1548" width="5.140625" customWidth="1"/>
    <col min="1549" max="1549" width="8.42578125" customWidth="1"/>
    <col min="1550" max="1550" width="17.28515625" customWidth="1"/>
    <col min="1551" max="1551" width="16.28515625" customWidth="1"/>
    <col min="1552" max="1552" width="8" customWidth="1"/>
    <col min="1553" max="1553" width="16" customWidth="1"/>
    <col min="1554" max="1554" width="7.28515625" customWidth="1"/>
    <col min="1555" max="1555" width="4.85546875" customWidth="1"/>
    <col min="1556" max="1556" width="7.28515625" customWidth="1"/>
    <col min="1557" max="1557" width="4.140625" customWidth="1"/>
    <col min="1558" max="1558" width="10.140625" customWidth="1"/>
    <col min="1559" max="1559" width="5.7109375" customWidth="1"/>
    <col min="1560" max="1560" width="6.28515625" customWidth="1"/>
    <col min="1561" max="1561" width="9.85546875" customWidth="1"/>
    <col min="1562" max="1562" width="28.28515625" customWidth="1"/>
    <col min="1563" max="1563" width="22.42578125" customWidth="1"/>
    <col min="1564" max="1564" width="14.7109375" bestFit="1" customWidth="1"/>
    <col min="1793" max="1793" width="4.85546875" customWidth="1"/>
    <col min="1794" max="1794" width="9.7109375" customWidth="1"/>
    <col min="1795" max="1795" width="6.85546875" customWidth="1"/>
    <col min="1796" max="1796" width="10.5703125" customWidth="1"/>
    <col min="1797" max="1797" width="3.7109375" customWidth="1"/>
    <col min="1798" max="1798" width="9.85546875" customWidth="1"/>
    <col min="1799" max="1799" width="5.42578125" customWidth="1"/>
    <col min="1800" max="1800" width="11" customWidth="1"/>
    <col min="1801" max="1801" width="7" customWidth="1"/>
    <col min="1802" max="1802" width="18.7109375" customWidth="1"/>
    <col min="1803" max="1803" width="8.42578125" customWidth="1"/>
    <col min="1804" max="1804" width="5.140625" customWidth="1"/>
    <col min="1805" max="1805" width="8.42578125" customWidth="1"/>
    <col min="1806" max="1806" width="17.28515625" customWidth="1"/>
    <col min="1807" max="1807" width="16.28515625" customWidth="1"/>
    <col min="1808" max="1808" width="8" customWidth="1"/>
    <col min="1809" max="1809" width="16" customWidth="1"/>
    <col min="1810" max="1810" width="7.28515625" customWidth="1"/>
    <col min="1811" max="1811" width="4.85546875" customWidth="1"/>
    <col min="1812" max="1812" width="7.28515625" customWidth="1"/>
    <col min="1813" max="1813" width="4.140625" customWidth="1"/>
    <col min="1814" max="1814" width="10.140625" customWidth="1"/>
    <col min="1815" max="1815" width="5.7109375" customWidth="1"/>
    <col min="1816" max="1816" width="6.28515625" customWidth="1"/>
    <col min="1817" max="1817" width="9.85546875" customWidth="1"/>
    <col min="1818" max="1818" width="28.28515625" customWidth="1"/>
    <col min="1819" max="1819" width="22.42578125" customWidth="1"/>
    <col min="1820" max="1820" width="14.7109375" bestFit="1" customWidth="1"/>
    <col min="2049" max="2049" width="4.85546875" customWidth="1"/>
    <col min="2050" max="2050" width="9.7109375" customWidth="1"/>
    <col min="2051" max="2051" width="6.85546875" customWidth="1"/>
    <col min="2052" max="2052" width="10.5703125" customWidth="1"/>
    <col min="2053" max="2053" width="3.7109375" customWidth="1"/>
    <col min="2054" max="2054" width="9.85546875" customWidth="1"/>
    <col min="2055" max="2055" width="5.42578125" customWidth="1"/>
    <col min="2056" max="2056" width="11" customWidth="1"/>
    <col min="2057" max="2057" width="7" customWidth="1"/>
    <col min="2058" max="2058" width="18.7109375" customWidth="1"/>
    <col min="2059" max="2059" width="8.42578125" customWidth="1"/>
    <col min="2060" max="2060" width="5.140625" customWidth="1"/>
    <col min="2061" max="2061" width="8.42578125" customWidth="1"/>
    <col min="2062" max="2062" width="17.28515625" customWidth="1"/>
    <col min="2063" max="2063" width="16.28515625" customWidth="1"/>
    <col min="2064" max="2064" width="8" customWidth="1"/>
    <col min="2065" max="2065" width="16" customWidth="1"/>
    <col min="2066" max="2066" width="7.28515625" customWidth="1"/>
    <col min="2067" max="2067" width="4.85546875" customWidth="1"/>
    <col min="2068" max="2068" width="7.28515625" customWidth="1"/>
    <col min="2069" max="2069" width="4.140625" customWidth="1"/>
    <col min="2070" max="2070" width="10.140625" customWidth="1"/>
    <col min="2071" max="2071" width="5.7109375" customWidth="1"/>
    <col min="2072" max="2072" width="6.28515625" customWidth="1"/>
    <col min="2073" max="2073" width="9.85546875" customWidth="1"/>
    <col min="2074" max="2074" width="28.28515625" customWidth="1"/>
    <col min="2075" max="2075" width="22.42578125" customWidth="1"/>
    <col min="2076" max="2076" width="14.7109375" bestFit="1" customWidth="1"/>
    <col min="2305" max="2305" width="4.85546875" customWidth="1"/>
    <col min="2306" max="2306" width="9.7109375" customWidth="1"/>
    <col min="2307" max="2307" width="6.85546875" customWidth="1"/>
    <col min="2308" max="2308" width="10.5703125" customWidth="1"/>
    <col min="2309" max="2309" width="3.7109375" customWidth="1"/>
    <col min="2310" max="2310" width="9.85546875" customWidth="1"/>
    <col min="2311" max="2311" width="5.42578125" customWidth="1"/>
    <col min="2312" max="2312" width="11" customWidth="1"/>
    <col min="2313" max="2313" width="7" customWidth="1"/>
    <col min="2314" max="2314" width="18.7109375" customWidth="1"/>
    <col min="2315" max="2315" width="8.42578125" customWidth="1"/>
    <col min="2316" max="2316" width="5.140625" customWidth="1"/>
    <col min="2317" max="2317" width="8.42578125" customWidth="1"/>
    <col min="2318" max="2318" width="17.28515625" customWidth="1"/>
    <col min="2319" max="2319" width="16.28515625" customWidth="1"/>
    <col min="2320" max="2320" width="8" customWidth="1"/>
    <col min="2321" max="2321" width="16" customWidth="1"/>
    <col min="2322" max="2322" width="7.28515625" customWidth="1"/>
    <col min="2323" max="2323" width="4.85546875" customWidth="1"/>
    <col min="2324" max="2324" width="7.28515625" customWidth="1"/>
    <col min="2325" max="2325" width="4.140625" customWidth="1"/>
    <col min="2326" max="2326" width="10.140625" customWidth="1"/>
    <col min="2327" max="2327" width="5.7109375" customWidth="1"/>
    <col min="2328" max="2328" width="6.28515625" customWidth="1"/>
    <col min="2329" max="2329" width="9.85546875" customWidth="1"/>
    <col min="2330" max="2330" width="28.28515625" customWidth="1"/>
    <col min="2331" max="2331" width="22.42578125" customWidth="1"/>
    <col min="2332" max="2332" width="14.7109375" bestFit="1" customWidth="1"/>
    <col min="2561" max="2561" width="4.85546875" customWidth="1"/>
    <col min="2562" max="2562" width="9.7109375" customWidth="1"/>
    <col min="2563" max="2563" width="6.85546875" customWidth="1"/>
    <col min="2564" max="2564" width="10.5703125" customWidth="1"/>
    <col min="2565" max="2565" width="3.7109375" customWidth="1"/>
    <col min="2566" max="2566" width="9.85546875" customWidth="1"/>
    <col min="2567" max="2567" width="5.42578125" customWidth="1"/>
    <col min="2568" max="2568" width="11" customWidth="1"/>
    <col min="2569" max="2569" width="7" customWidth="1"/>
    <col min="2570" max="2570" width="18.7109375" customWidth="1"/>
    <col min="2571" max="2571" width="8.42578125" customWidth="1"/>
    <col min="2572" max="2572" width="5.140625" customWidth="1"/>
    <col min="2573" max="2573" width="8.42578125" customWidth="1"/>
    <col min="2574" max="2574" width="17.28515625" customWidth="1"/>
    <col min="2575" max="2575" width="16.28515625" customWidth="1"/>
    <col min="2576" max="2576" width="8" customWidth="1"/>
    <col min="2577" max="2577" width="16" customWidth="1"/>
    <col min="2578" max="2578" width="7.28515625" customWidth="1"/>
    <col min="2579" max="2579" width="4.85546875" customWidth="1"/>
    <col min="2580" max="2580" width="7.28515625" customWidth="1"/>
    <col min="2581" max="2581" width="4.140625" customWidth="1"/>
    <col min="2582" max="2582" width="10.140625" customWidth="1"/>
    <col min="2583" max="2583" width="5.7109375" customWidth="1"/>
    <col min="2584" max="2584" width="6.28515625" customWidth="1"/>
    <col min="2585" max="2585" width="9.85546875" customWidth="1"/>
    <col min="2586" max="2586" width="28.28515625" customWidth="1"/>
    <col min="2587" max="2587" width="22.42578125" customWidth="1"/>
    <col min="2588" max="2588" width="14.7109375" bestFit="1" customWidth="1"/>
    <col min="2817" max="2817" width="4.85546875" customWidth="1"/>
    <col min="2818" max="2818" width="9.7109375" customWidth="1"/>
    <col min="2819" max="2819" width="6.85546875" customWidth="1"/>
    <col min="2820" max="2820" width="10.5703125" customWidth="1"/>
    <col min="2821" max="2821" width="3.7109375" customWidth="1"/>
    <col min="2822" max="2822" width="9.85546875" customWidth="1"/>
    <col min="2823" max="2823" width="5.42578125" customWidth="1"/>
    <col min="2824" max="2824" width="11" customWidth="1"/>
    <col min="2825" max="2825" width="7" customWidth="1"/>
    <col min="2826" max="2826" width="18.7109375" customWidth="1"/>
    <col min="2827" max="2827" width="8.42578125" customWidth="1"/>
    <col min="2828" max="2828" width="5.140625" customWidth="1"/>
    <col min="2829" max="2829" width="8.42578125" customWidth="1"/>
    <col min="2830" max="2830" width="17.28515625" customWidth="1"/>
    <col min="2831" max="2831" width="16.28515625" customWidth="1"/>
    <col min="2832" max="2832" width="8" customWidth="1"/>
    <col min="2833" max="2833" width="16" customWidth="1"/>
    <col min="2834" max="2834" width="7.28515625" customWidth="1"/>
    <col min="2835" max="2835" width="4.85546875" customWidth="1"/>
    <col min="2836" max="2836" width="7.28515625" customWidth="1"/>
    <col min="2837" max="2837" width="4.140625" customWidth="1"/>
    <col min="2838" max="2838" width="10.140625" customWidth="1"/>
    <col min="2839" max="2839" width="5.7109375" customWidth="1"/>
    <col min="2840" max="2840" width="6.28515625" customWidth="1"/>
    <col min="2841" max="2841" width="9.85546875" customWidth="1"/>
    <col min="2842" max="2842" width="28.28515625" customWidth="1"/>
    <col min="2843" max="2843" width="22.42578125" customWidth="1"/>
    <col min="2844" max="2844" width="14.7109375" bestFit="1" customWidth="1"/>
    <col min="3073" max="3073" width="4.85546875" customWidth="1"/>
    <col min="3074" max="3074" width="9.7109375" customWidth="1"/>
    <col min="3075" max="3075" width="6.85546875" customWidth="1"/>
    <col min="3076" max="3076" width="10.5703125" customWidth="1"/>
    <col min="3077" max="3077" width="3.7109375" customWidth="1"/>
    <col min="3078" max="3078" width="9.85546875" customWidth="1"/>
    <col min="3079" max="3079" width="5.42578125" customWidth="1"/>
    <col min="3080" max="3080" width="11" customWidth="1"/>
    <col min="3081" max="3081" width="7" customWidth="1"/>
    <col min="3082" max="3082" width="18.7109375" customWidth="1"/>
    <col min="3083" max="3083" width="8.42578125" customWidth="1"/>
    <col min="3084" max="3084" width="5.140625" customWidth="1"/>
    <col min="3085" max="3085" width="8.42578125" customWidth="1"/>
    <col min="3086" max="3086" width="17.28515625" customWidth="1"/>
    <col min="3087" max="3087" width="16.28515625" customWidth="1"/>
    <col min="3088" max="3088" width="8" customWidth="1"/>
    <col min="3089" max="3089" width="16" customWidth="1"/>
    <col min="3090" max="3090" width="7.28515625" customWidth="1"/>
    <col min="3091" max="3091" width="4.85546875" customWidth="1"/>
    <col min="3092" max="3092" width="7.28515625" customWidth="1"/>
    <col min="3093" max="3093" width="4.140625" customWidth="1"/>
    <col min="3094" max="3094" width="10.140625" customWidth="1"/>
    <col min="3095" max="3095" width="5.7109375" customWidth="1"/>
    <col min="3096" max="3096" width="6.28515625" customWidth="1"/>
    <col min="3097" max="3097" width="9.85546875" customWidth="1"/>
    <col min="3098" max="3098" width="28.28515625" customWidth="1"/>
    <col min="3099" max="3099" width="22.42578125" customWidth="1"/>
    <col min="3100" max="3100" width="14.7109375" bestFit="1" customWidth="1"/>
    <col min="3329" max="3329" width="4.85546875" customWidth="1"/>
    <col min="3330" max="3330" width="9.7109375" customWidth="1"/>
    <col min="3331" max="3331" width="6.85546875" customWidth="1"/>
    <col min="3332" max="3332" width="10.5703125" customWidth="1"/>
    <col min="3333" max="3333" width="3.7109375" customWidth="1"/>
    <col min="3334" max="3334" width="9.85546875" customWidth="1"/>
    <col min="3335" max="3335" width="5.42578125" customWidth="1"/>
    <col min="3336" max="3336" width="11" customWidth="1"/>
    <col min="3337" max="3337" width="7" customWidth="1"/>
    <col min="3338" max="3338" width="18.7109375" customWidth="1"/>
    <col min="3339" max="3339" width="8.42578125" customWidth="1"/>
    <col min="3340" max="3340" width="5.140625" customWidth="1"/>
    <col min="3341" max="3341" width="8.42578125" customWidth="1"/>
    <col min="3342" max="3342" width="17.28515625" customWidth="1"/>
    <col min="3343" max="3343" width="16.28515625" customWidth="1"/>
    <col min="3344" max="3344" width="8" customWidth="1"/>
    <col min="3345" max="3345" width="16" customWidth="1"/>
    <col min="3346" max="3346" width="7.28515625" customWidth="1"/>
    <col min="3347" max="3347" width="4.85546875" customWidth="1"/>
    <col min="3348" max="3348" width="7.28515625" customWidth="1"/>
    <col min="3349" max="3349" width="4.140625" customWidth="1"/>
    <col min="3350" max="3350" width="10.140625" customWidth="1"/>
    <col min="3351" max="3351" width="5.7109375" customWidth="1"/>
    <col min="3352" max="3352" width="6.28515625" customWidth="1"/>
    <col min="3353" max="3353" width="9.85546875" customWidth="1"/>
    <col min="3354" max="3354" width="28.28515625" customWidth="1"/>
    <col min="3355" max="3355" width="22.42578125" customWidth="1"/>
    <col min="3356" max="3356" width="14.7109375" bestFit="1" customWidth="1"/>
    <col min="3585" max="3585" width="4.85546875" customWidth="1"/>
    <col min="3586" max="3586" width="9.7109375" customWidth="1"/>
    <col min="3587" max="3587" width="6.85546875" customWidth="1"/>
    <col min="3588" max="3588" width="10.5703125" customWidth="1"/>
    <col min="3589" max="3589" width="3.7109375" customWidth="1"/>
    <col min="3590" max="3590" width="9.85546875" customWidth="1"/>
    <col min="3591" max="3591" width="5.42578125" customWidth="1"/>
    <col min="3592" max="3592" width="11" customWidth="1"/>
    <col min="3593" max="3593" width="7" customWidth="1"/>
    <col min="3594" max="3594" width="18.7109375" customWidth="1"/>
    <col min="3595" max="3595" width="8.42578125" customWidth="1"/>
    <col min="3596" max="3596" width="5.140625" customWidth="1"/>
    <col min="3597" max="3597" width="8.42578125" customWidth="1"/>
    <col min="3598" max="3598" width="17.28515625" customWidth="1"/>
    <col min="3599" max="3599" width="16.28515625" customWidth="1"/>
    <col min="3600" max="3600" width="8" customWidth="1"/>
    <col min="3601" max="3601" width="16" customWidth="1"/>
    <col min="3602" max="3602" width="7.28515625" customWidth="1"/>
    <col min="3603" max="3603" width="4.85546875" customWidth="1"/>
    <col min="3604" max="3604" width="7.28515625" customWidth="1"/>
    <col min="3605" max="3605" width="4.140625" customWidth="1"/>
    <col min="3606" max="3606" width="10.140625" customWidth="1"/>
    <col min="3607" max="3607" width="5.7109375" customWidth="1"/>
    <col min="3608" max="3608" width="6.28515625" customWidth="1"/>
    <col min="3609" max="3609" width="9.85546875" customWidth="1"/>
    <col min="3610" max="3610" width="28.28515625" customWidth="1"/>
    <col min="3611" max="3611" width="22.42578125" customWidth="1"/>
    <col min="3612" max="3612" width="14.7109375" bestFit="1" customWidth="1"/>
    <col min="3841" max="3841" width="4.85546875" customWidth="1"/>
    <col min="3842" max="3842" width="9.7109375" customWidth="1"/>
    <col min="3843" max="3843" width="6.85546875" customWidth="1"/>
    <col min="3844" max="3844" width="10.5703125" customWidth="1"/>
    <col min="3845" max="3845" width="3.7109375" customWidth="1"/>
    <col min="3846" max="3846" width="9.85546875" customWidth="1"/>
    <col min="3847" max="3847" width="5.42578125" customWidth="1"/>
    <col min="3848" max="3848" width="11" customWidth="1"/>
    <col min="3849" max="3849" width="7" customWidth="1"/>
    <col min="3850" max="3850" width="18.7109375" customWidth="1"/>
    <col min="3851" max="3851" width="8.42578125" customWidth="1"/>
    <col min="3852" max="3852" width="5.140625" customWidth="1"/>
    <col min="3853" max="3853" width="8.42578125" customWidth="1"/>
    <col min="3854" max="3854" width="17.28515625" customWidth="1"/>
    <col min="3855" max="3855" width="16.28515625" customWidth="1"/>
    <col min="3856" max="3856" width="8" customWidth="1"/>
    <col min="3857" max="3857" width="16" customWidth="1"/>
    <col min="3858" max="3858" width="7.28515625" customWidth="1"/>
    <col min="3859" max="3859" width="4.85546875" customWidth="1"/>
    <col min="3860" max="3860" width="7.28515625" customWidth="1"/>
    <col min="3861" max="3861" width="4.140625" customWidth="1"/>
    <col min="3862" max="3862" width="10.140625" customWidth="1"/>
    <col min="3863" max="3863" width="5.7109375" customWidth="1"/>
    <col min="3864" max="3864" width="6.28515625" customWidth="1"/>
    <col min="3865" max="3865" width="9.85546875" customWidth="1"/>
    <col min="3866" max="3866" width="28.28515625" customWidth="1"/>
    <col min="3867" max="3867" width="22.42578125" customWidth="1"/>
    <col min="3868" max="3868" width="14.7109375" bestFit="1" customWidth="1"/>
    <col min="4097" max="4097" width="4.85546875" customWidth="1"/>
    <col min="4098" max="4098" width="9.7109375" customWidth="1"/>
    <col min="4099" max="4099" width="6.85546875" customWidth="1"/>
    <col min="4100" max="4100" width="10.5703125" customWidth="1"/>
    <col min="4101" max="4101" width="3.7109375" customWidth="1"/>
    <col min="4102" max="4102" width="9.85546875" customWidth="1"/>
    <col min="4103" max="4103" width="5.42578125" customWidth="1"/>
    <col min="4104" max="4104" width="11" customWidth="1"/>
    <col min="4105" max="4105" width="7" customWidth="1"/>
    <col min="4106" max="4106" width="18.7109375" customWidth="1"/>
    <col min="4107" max="4107" width="8.42578125" customWidth="1"/>
    <col min="4108" max="4108" width="5.140625" customWidth="1"/>
    <col min="4109" max="4109" width="8.42578125" customWidth="1"/>
    <col min="4110" max="4110" width="17.28515625" customWidth="1"/>
    <col min="4111" max="4111" width="16.28515625" customWidth="1"/>
    <col min="4112" max="4112" width="8" customWidth="1"/>
    <col min="4113" max="4113" width="16" customWidth="1"/>
    <col min="4114" max="4114" width="7.28515625" customWidth="1"/>
    <col min="4115" max="4115" width="4.85546875" customWidth="1"/>
    <col min="4116" max="4116" width="7.28515625" customWidth="1"/>
    <col min="4117" max="4117" width="4.140625" customWidth="1"/>
    <col min="4118" max="4118" width="10.140625" customWidth="1"/>
    <col min="4119" max="4119" width="5.7109375" customWidth="1"/>
    <col min="4120" max="4120" width="6.28515625" customWidth="1"/>
    <col min="4121" max="4121" width="9.85546875" customWidth="1"/>
    <col min="4122" max="4122" width="28.28515625" customWidth="1"/>
    <col min="4123" max="4123" width="22.42578125" customWidth="1"/>
    <col min="4124" max="4124" width="14.7109375" bestFit="1" customWidth="1"/>
    <col min="4353" max="4353" width="4.85546875" customWidth="1"/>
    <col min="4354" max="4354" width="9.7109375" customWidth="1"/>
    <col min="4355" max="4355" width="6.85546875" customWidth="1"/>
    <col min="4356" max="4356" width="10.5703125" customWidth="1"/>
    <col min="4357" max="4357" width="3.7109375" customWidth="1"/>
    <col min="4358" max="4358" width="9.85546875" customWidth="1"/>
    <col min="4359" max="4359" width="5.42578125" customWidth="1"/>
    <col min="4360" max="4360" width="11" customWidth="1"/>
    <col min="4361" max="4361" width="7" customWidth="1"/>
    <col min="4362" max="4362" width="18.7109375" customWidth="1"/>
    <col min="4363" max="4363" width="8.42578125" customWidth="1"/>
    <col min="4364" max="4364" width="5.140625" customWidth="1"/>
    <col min="4365" max="4365" width="8.42578125" customWidth="1"/>
    <col min="4366" max="4366" width="17.28515625" customWidth="1"/>
    <col min="4367" max="4367" width="16.28515625" customWidth="1"/>
    <col min="4368" max="4368" width="8" customWidth="1"/>
    <col min="4369" max="4369" width="16" customWidth="1"/>
    <col min="4370" max="4370" width="7.28515625" customWidth="1"/>
    <col min="4371" max="4371" width="4.85546875" customWidth="1"/>
    <col min="4372" max="4372" width="7.28515625" customWidth="1"/>
    <col min="4373" max="4373" width="4.140625" customWidth="1"/>
    <col min="4374" max="4374" width="10.140625" customWidth="1"/>
    <col min="4375" max="4375" width="5.7109375" customWidth="1"/>
    <col min="4376" max="4376" width="6.28515625" customWidth="1"/>
    <col min="4377" max="4377" width="9.85546875" customWidth="1"/>
    <col min="4378" max="4378" width="28.28515625" customWidth="1"/>
    <col min="4379" max="4379" width="22.42578125" customWidth="1"/>
    <col min="4380" max="4380" width="14.7109375" bestFit="1" customWidth="1"/>
    <col min="4609" max="4609" width="4.85546875" customWidth="1"/>
    <col min="4610" max="4610" width="9.7109375" customWidth="1"/>
    <col min="4611" max="4611" width="6.85546875" customWidth="1"/>
    <col min="4612" max="4612" width="10.5703125" customWidth="1"/>
    <col min="4613" max="4613" width="3.7109375" customWidth="1"/>
    <col min="4614" max="4614" width="9.85546875" customWidth="1"/>
    <col min="4615" max="4615" width="5.42578125" customWidth="1"/>
    <col min="4616" max="4616" width="11" customWidth="1"/>
    <col min="4617" max="4617" width="7" customWidth="1"/>
    <col min="4618" max="4618" width="18.7109375" customWidth="1"/>
    <col min="4619" max="4619" width="8.42578125" customWidth="1"/>
    <col min="4620" max="4620" width="5.140625" customWidth="1"/>
    <col min="4621" max="4621" width="8.42578125" customWidth="1"/>
    <col min="4622" max="4622" width="17.28515625" customWidth="1"/>
    <col min="4623" max="4623" width="16.28515625" customWidth="1"/>
    <col min="4624" max="4624" width="8" customWidth="1"/>
    <col min="4625" max="4625" width="16" customWidth="1"/>
    <col min="4626" max="4626" width="7.28515625" customWidth="1"/>
    <col min="4627" max="4627" width="4.85546875" customWidth="1"/>
    <col min="4628" max="4628" width="7.28515625" customWidth="1"/>
    <col min="4629" max="4629" width="4.140625" customWidth="1"/>
    <col min="4630" max="4630" width="10.140625" customWidth="1"/>
    <col min="4631" max="4631" width="5.7109375" customWidth="1"/>
    <col min="4632" max="4632" width="6.28515625" customWidth="1"/>
    <col min="4633" max="4633" width="9.85546875" customWidth="1"/>
    <col min="4634" max="4634" width="28.28515625" customWidth="1"/>
    <col min="4635" max="4635" width="22.42578125" customWidth="1"/>
    <col min="4636" max="4636" width="14.7109375" bestFit="1" customWidth="1"/>
    <col min="4865" max="4865" width="4.85546875" customWidth="1"/>
    <col min="4866" max="4866" width="9.7109375" customWidth="1"/>
    <col min="4867" max="4867" width="6.85546875" customWidth="1"/>
    <col min="4868" max="4868" width="10.5703125" customWidth="1"/>
    <col min="4869" max="4869" width="3.7109375" customWidth="1"/>
    <col min="4870" max="4870" width="9.85546875" customWidth="1"/>
    <col min="4871" max="4871" width="5.42578125" customWidth="1"/>
    <col min="4872" max="4872" width="11" customWidth="1"/>
    <col min="4873" max="4873" width="7" customWidth="1"/>
    <col min="4874" max="4874" width="18.7109375" customWidth="1"/>
    <col min="4875" max="4875" width="8.42578125" customWidth="1"/>
    <col min="4876" max="4876" width="5.140625" customWidth="1"/>
    <col min="4877" max="4877" width="8.42578125" customWidth="1"/>
    <col min="4878" max="4878" width="17.28515625" customWidth="1"/>
    <col min="4879" max="4879" width="16.28515625" customWidth="1"/>
    <col min="4880" max="4880" width="8" customWidth="1"/>
    <col min="4881" max="4881" width="16" customWidth="1"/>
    <col min="4882" max="4882" width="7.28515625" customWidth="1"/>
    <col min="4883" max="4883" width="4.85546875" customWidth="1"/>
    <col min="4884" max="4884" width="7.28515625" customWidth="1"/>
    <col min="4885" max="4885" width="4.140625" customWidth="1"/>
    <col min="4886" max="4886" width="10.140625" customWidth="1"/>
    <col min="4887" max="4887" width="5.7109375" customWidth="1"/>
    <col min="4888" max="4888" width="6.28515625" customWidth="1"/>
    <col min="4889" max="4889" width="9.85546875" customWidth="1"/>
    <col min="4890" max="4890" width="28.28515625" customWidth="1"/>
    <col min="4891" max="4891" width="22.42578125" customWidth="1"/>
    <col min="4892" max="4892" width="14.7109375" bestFit="1" customWidth="1"/>
    <col min="5121" max="5121" width="4.85546875" customWidth="1"/>
    <col min="5122" max="5122" width="9.7109375" customWidth="1"/>
    <col min="5123" max="5123" width="6.85546875" customWidth="1"/>
    <col min="5124" max="5124" width="10.5703125" customWidth="1"/>
    <col min="5125" max="5125" width="3.7109375" customWidth="1"/>
    <col min="5126" max="5126" width="9.85546875" customWidth="1"/>
    <col min="5127" max="5127" width="5.42578125" customWidth="1"/>
    <col min="5128" max="5128" width="11" customWidth="1"/>
    <col min="5129" max="5129" width="7" customWidth="1"/>
    <col min="5130" max="5130" width="18.7109375" customWidth="1"/>
    <col min="5131" max="5131" width="8.42578125" customWidth="1"/>
    <col min="5132" max="5132" width="5.140625" customWidth="1"/>
    <col min="5133" max="5133" width="8.42578125" customWidth="1"/>
    <col min="5134" max="5134" width="17.28515625" customWidth="1"/>
    <col min="5135" max="5135" width="16.28515625" customWidth="1"/>
    <col min="5136" max="5136" width="8" customWidth="1"/>
    <col min="5137" max="5137" width="16" customWidth="1"/>
    <col min="5138" max="5138" width="7.28515625" customWidth="1"/>
    <col min="5139" max="5139" width="4.85546875" customWidth="1"/>
    <col min="5140" max="5140" width="7.28515625" customWidth="1"/>
    <col min="5141" max="5141" width="4.140625" customWidth="1"/>
    <col min="5142" max="5142" width="10.140625" customWidth="1"/>
    <col min="5143" max="5143" width="5.7109375" customWidth="1"/>
    <col min="5144" max="5144" width="6.28515625" customWidth="1"/>
    <col min="5145" max="5145" width="9.85546875" customWidth="1"/>
    <col min="5146" max="5146" width="28.28515625" customWidth="1"/>
    <col min="5147" max="5147" width="22.42578125" customWidth="1"/>
    <col min="5148" max="5148" width="14.7109375" bestFit="1" customWidth="1"/>
    <col min="5377" max="5377" width="4.85546875" customWidth="1"/>
    <col min="5378" max="5378" width="9.7109375" customWidth="1"/>
    <col min="5379" max="5379" width="6.85546875" customWidth="1"/>
    <col min="5380" max="5380" width="10.5703125" customWidth="1"/>
    <col min="5381" max="5381" width="3.7109375" customWidth="1"/>
    <col min="5382" max="5382" width="9.85546875" customWidth="1"/>
    <col min="5383" max="5383" width="5.42578125" customWidth="1"/>
    <col min="5384" max="5384" width="11" customWidth="1"/>
    <col min="5385" max="5385" width="7" customWidth="1"/>
    <col min="5386" max="5386" width="18.7109375" customWidth="1"/>
    <col min="5387" max="5387" width="8.42578125" customWidth="1"/>
    <col min="5388" max="5388" width="5.140625" customWidth="1"/>
    <col min="5389" max="5389" width="8.42578125" customWidth="1"/>
    <col min="5390" max="5390" width="17.28515625" customWidth="1"/>
    <col min="5391" max="5391" width="16.28515625" customWidth="1"/>
    <col min="5392" max="5392" width="8" customWidth="1"/>
    <col min="5393" max="5393" width="16" customWidth="1"/>
    <col min="5394" max="5394" width="7.28515625" customWidth="1"/>
    <col min="5395" max="5395" width="4.85546875" customWidth="1"/>
    <col min="5396" max="5396" width="7.28515625" customWidth="1"/>
    <col min="5397" max="5397" width="4.140625" customWidth="1"/>
    <col min="5398" max="5398" width="10.140625" customWidth="1"/>
    <col min="5399" max="5399" width="5.7109375" customWidth="1"/>
    <col min="5400" max="5400" width="6.28515625" customWidth="1"/>
    <col min="5401" max="5401" width="9.85546875" customWidth="1"/>
    <col min="5402" max="5402" width="28.28515625" customWidth="1"/>
    <col min="5403" max="5403" width="22.42578125" customWidth="1"/>
    <col min="5404" max="5404" width="14.7109375" bestFit="1" customWidth="1"/>
    <col min="5633" max="5633" width="4.85546875" customWidth="1"/>
    <col min="5634" max="5634" width="9.7109375" customWidth="1"/>
    <col min="5635" max="5635" width="6.85546875" customWidth="1"/>
    <col min="5636" max="5636" width="10.5703125" customWidth="1"/>
    <col min="5637" max="5637" width="3.7109375" customWidth="1"/>
    <col min="5638" max="5638" width="9.85546875" customWidth="1"/>
    <col min="5639" max="5639" width="5.42578125" customWidth="1"/>
    <col min="5640" max="5640" width="11" customWidth="1"/>
    <col min="5641" max="5641" width="7" customWidth="1"/>
    <col min="5642" max="5642" width="18.7109375" customWidth="1"/>
    <col min="5643" max="5643" width="8.42578125" customWidth="1"/>
    <col min="5644" max="5644" width="5.140625" customWidth="1"/>
    <col min="5645" max="5645" width="8.42578125" customWidth="1"/>
    <col min="5646" max="5646" width="17.28515625" customWidth="1"/>
    <col min="5647" max="5647" width="16.28515625" customWidth="1"/>
    <col min="5648" max="5648" width="8" customWidth="1"/>
    <col min="5649" max="5649" width="16" customWidth="1"/>
    <col min="5650" max="5650" width="7.28515625" customWidth="1"/>
    <col min="5651" max="5651" width="4.85546875" customWidth="1"/>
    <col min="5652" max="5652" width="7.28515625" customWidth="1"/>
    <col min="5653" max="5653" width="4.140625" customWidth="1"/>
    <col min="5654" max="5654" width="10.140625" customWidth="1"/>
    <col min="5655" max="5655" width="5.7109375" customWidth="1"/>
    <col min="5656" max="5656" width="6.28515625" customWidth="1"/>
    <col min="5657" max="5657" width="9.85546875" customWidth="1"/>
    <col min="5658" max="5658" width="28.28515625" customWidth="1"/>
    <col min="5659" max="5659" width="22.42578125" customWidth="1"/>
    <col min="5660" max="5660" width="14.7109375" bestFit="1" customWidth="1"/>
    <col min="5889" max="5889" width="4.85546875" customWidth="1"/>
    <col min="5890" max="5890" width="9.7109375" customWidth="1"/>
    <col min="5891" max="5891" width="6.85546875" customWidth="1"/>
    <col min="5892" max="5892" width="10.5703125" customWidth="1"/>
    <col min="5893" max="5893" width="3.7109375" customWidth="1"/>
    <col min="5894" max="5894" width="9.85546875" customWidth="1"/>
    <col min="5895" max="5895" width="5.42578125" customWidth="1"/>
    <col min="5896" max="5896" width="11" customWidth="1"/>
    <col min="5897" max="5897" width="7" customWidth="1"/>
    <col min="5898" max="5898" width="18.7109375" customWidth="1"/>
    <col min="5899" max="5899" width="8.42578125" customWidth="1"/>
    <col min="5900" max="5900" width="5.140625" customWidth="1"/>
    <col min="5901" max="5901" width="8.42578125" customWidth="1"/>
    <col min="5902" max="5902" width="17.28515625" customWidth="1"/>
    <col min="5903" max="5903" width="16.28515625" customWidth="1"/>
    <col min="5904" max="5904" width="8" customWidth="1"/>
    <col min="5905" max="5905" width="16" customWidth="1"/>
    <col min="5906" max="5906" width="7.28515625" customWidth="1"/>
    <col min="5907" max="5907" width="4.85546875" customWidth="1"/>
    <col min="5908" max="5908" width="7.28515625" customWidth="1"/>
    <col min="5909" max="5909" width="4.140625" customWidth="1"/>
    <col min="5910" max="5910" width="10.140625" customWidth="1"/>
    <col min="5911" max="5911" width="5.7109375" customWidth="1"/>
    <col min="5912" max="5912" width="6.28515625" customWidth="1"/>
    <col min="5913" max="5913" width="9.85546875" customWidth="1"/>
    <col min="5914" max="5914" width="28.28515625" customWidth="1"/>
    <col min="5915" max="5915" width="22.42578125" customWidth="1"/>
    <col min="5916" max="5916" width="14.7109375" bestFit="1" customWidth="1"/>
    <col min="6145" max="6145" width="4.85546875" customWidth="1"/>
    <col min="6146" max="6146" width="9.7109375" customWidth="1"/>
    <col min="6147" max="6147" width="6.85546875" customWidth="1"/>
    <col min="6148" max="6148" width="10.5703125" customWidth="1"/>
    <col min="6149" max="6149" width="3.7109375" customWidth="1"/>
    <col min="6150" max="6150" width="9.85546875" customWidth="1"/>
    <col min="6151" max="6151" width="5.42578125" customWidth="1"/>
    <col min="6152" max="6152" width="11" customWidth="1"/>
    <col min="6153" max="6153" width="7" customWidth="1"/>
    <col min="6154" max="6154" width="18.7109375" customWidth="1"/>
    <col min="6155" max="6155" width="8.42578125" customWidth="1"/>
    <col min="6156" max="6156" width="5.140625" customWidth="1"/>
    <col min="6157" max="6157" width="8.42578125" customWidth="1"/>
    <col min="6158" max="6158" width="17.28515625" customWidth="1"/>
    <col min="6159" max="6159" width="16.28515625" customWidth="1"/>
    <col min="6160" max="6160" width="8" customWidth="1"/>
    <col min="6161" max="6161" width="16" customWidth="1"/>
    <col min="6162" max="6162" width="7.28515625" customWidth="1"/>
    <col min="6163" max="6163" width="4.85546875" customWidth="1"/>
    <col min="6164" max="6164" width="7.28515625" customWidth="1"/>
    <col min="6165" max="6165" width="4.140625" customWidth="1"/>
    <col min="6166" max="6166" width="10.140625" customWidth="1"/>
    <col min="6167" max="6167" width="5.7109375" customWidth="1"/>
    <col min="6168" max="6168" width="6.28515625" customWidth="1"/>
    <col min="6169" max="6169" width="9.85546875" customWidth="1"/>
    <col min="6170" max="6170" width="28.28515625" customWidth="1"/>
    <col min="6171" max="6171" width="22.42578125" customWidth="1"/>
    <col min="6172" max="6172" width="14.7109375" bestFit="1" customWidth="1"/>
    <col min="6401" max="6401" width="4.85546875" customWidth="1"/>
    <col min="6402" max="6402" width="9.7109375" customWidth="1"/>
    <col min="6403" max="6403" width="6.85546875" customWidth="1"/>
    <col min="6404" max="6404" width="10.5703125" customWidth="1"/>
    <col min="6405" max="6405" width="3.7109375" customWidth="1"/>
    <col min="6406" max="6406" width="9.85546875" customWidth="1"/>
    <col min="6407" max="6407" width="5.42578125" customWidth="1"/>
    <col min="6408" max="6408" width="11" customWidth="1"/>
    <col min="6409" max="6409" width="7" customWidth="1"/>
    <col min="6410" max="6410" width="18.7109375" customWidth="1"/>
    <col min="6411" max="6411" width="8.42578125" customWidth="1"/>
    <col min="6412" max="6412" width="5.140625" customWidth="1"/>
    <col min="6413" max="6413" width="8.42578125" customWidth="1"/>
    <col min="6414" max="6414" width="17.28515625" customWidth="1"/>
    <col min="6415" max="6415" width="16.28515625" customWidth="1"/>
    <col min="6416" max="6416" width="8" customWidth="1"/>
    <col min="6417" max="6417" width="16" customWidth="1"/>
    <col min="6418" max="6418" width="7.28515625" customWidth="1"/>
    <col min="6419" max="6419" width="4.85546875" customWidth="1"/>
    <col min="6420" max="6420" width="7.28515625" customWidth="1"/>
    <col min="6421" max="6421" width="4.140625" customWidth="1"/>
    <col min="6422" max="6422" width="10.140625" customWidth="1"/>
    <col min="6423" max="6423" width="5.7109375" customWidth="1"/>
    <col min="6424" max="6424" width="6.28515625" customWidth="1"/>
    <col min="6425" max="6425" width="9.85546875" customWidth="1"/>
    <col min="6426" max="6426" width="28.28515625" customWidth="1"/>
    <col min="6427" max="6427" width="22.42578125" customWidth="1"/>
    <col min="6428" max="6428" width="14.7109375" bestFit="1" customWidth="1"/>
    <col min="6657" max="6657" width="4.85546875" customWidth="1"/>
    <col min="6658" max="6658" width="9.7109375" customWidth="1"/>
    <col min="6659" max="6659" width="6.85546875" customWidth="1"/>
    <col min="6660" max="6660" width="10.5703125" customWidth="1"/>
    <col min="6661" max="6661" width="3.7109375" customWidth="1"/>
    <col min="6662" max="6662" width="9.85546875" customWidth="1"/>
    <col min="6663" max="6663" width="5.42578125" customWidth="1"/>
    <col min="6664" max="6664" width="11" customWidth="1"/>
    <col min="6665" max="6665" width="7" customWidth="1"/>
    <col min="6666" max="6666" width="18.7109375" customWidth="1"/>
    <col min="6667" max="6667" width="8.42578125" customWidth="1"/>
    <col min="6668" max="6668" width="5.140625" customWidth="1"/>
    <col min="6669" max="6669" width="8.42578125" customWidth="1"/>
    <col min="6670" max="6670" width="17.28515625" customWidth="1"/>
    <col min="6671" max="6671" width="16.28515625" customWidth="1"/>
    <col min="6672" max="6672" width="8" customWidth="1"/>
    <col min="6673" max="6673" width="16" customWidth="1"/>
    <col min="6674" max="6674" width="7.28515625" customWidth="1"/>
    <col min="6675" max="6675" width="4.85546875" customWidth="1"/>
    <col min="6676" max="6676" width="7.28515625" customWidth="1"/>
    <col min="6677" max="6677" width="4.140625" customWidth="1"/>
    <col min="6678" max="6678" width="10.140625" customWidth="1"/>
    <col min="6679" max="6679" width="5.7109375" customWidth="1"/>
    <col min="6680" max="6680" width="6.28515625" customWidth="1"/>
    <col min="6681" max="6681" width="9.85546875" customWidth="1"/>
    <col min="6682" max="6682" width="28.28515625" customWidth="1"/>
    <col min="6683" max="6683" width="22.42578125" customWidth="1"/>
    <col min="6684" max="6684" width="14.7109375" bestFit="1" customWidth="1"/>
    <col min="6913" max="6913" width="4.85546875" customWidth="1"/>
    <col min="6914" max="6914" width="9.7109375" customWidth="1"/>
    <col min="6915" max="6915" width="6.85546875" customWidth="1"/>
    <col min="6916" max="6916" width="10.5703125" customWidth="1"/>
    <col min="6917" max="6917" width="3.7109375" customWidth="1"/>
    <col min="6918" max="6918" width="9.85546875" customWidth="1"/>
    <col min="6919" max="6919" width="5.42578125" customWidth="1"/>
    <col min="6920" max="6920" width="11" customWidth="1"/>
    <col min="6921" max="6921" width="7" customWidth="1"/>
    <col min="6922" max="6922" width="18.7109375" customWidth="1"/>
    <col min="6923" max="6923" width="8.42578125" customWidth="1"/>
    <col min="6924" max="6924" width="5.140625" customWidth="1"/>
    <col min="6925" max="6925" width="8.42578125" customWidth="1"/>
    <col min="6926" max="6926" width="17.28515625" customWidth="1"/>
    <col min="6927" max="6927" width="16.28515625" customWidth="1"/>
    <col min="6928" max="6928" width="8" customWidth="1"/>
    <col min="6929" max="6929" width="16" customWidth="1"/>
    <col min="6930" max="6930" width="7.28515625" customWidth="1"/>
    <col min="6931" max="6931" width="4.85546875" customWidth="1"/>
    <col min="6932" max="6932" width="7.28515625" customWidth="1"/>
    <col min="6933" max="6933" width="4.140625" customWidth="1"/>
    <col min="6934" max="6934" width="10.140625" customWidth="1"/>
    <col min="6935" max="6935" width="5.7109375" customWidth="1"/>
    <col min="6936" max="6936" width="6.28515625" customWidth="1"/>
    <col min="6937" max="6937" width="9.85546875" customWidth="1"/>
    <col min="6938" max="6938" width="28.28515625" customWidth="1"/>
    <col min="6939" max="6939" width="22.42578125" customWidth="1"/>
    <col min="6940" max="6940" width="14.7109375" bestFit="1" customWidth="1"/>
    <col min="7169" max="7169" width="4.85546875" customWidth="1"/>
    <col min="7170" max="7170" width="9.7109375" customWidth="1"/>
    <col min="7171" max="7171" width="6.85546875" customWidth="1"/>
    <col min="7172" max="7172" width="10.5703125" customWidth="1"/>
    <col min="7173" max="7173" width="3.7109375" customWidth="1"/>
    <col min="7174" max="7174" width="9.85546875" customWidth="1"/>
    <col min="7175" max="7175" width="5.42578125" customWidth="1"/>
    <col min="7176" max="7176" width="11" customWidth="1"/>
    <col min="7177" max="7177" width="7" customWidth="1"/>
    <col min="7178" max="7178" width="18.7109375" customWidth="1"/>
    <col min="7179" max="7179" width="8.42578125" customWidth="1"/>
    <col min="7180" max="7180" width="5.140625" customWidth="1"/>
    <col min="7181" max="7181" width="8.42578125" customWidth="1"/>
    <col min="7182" max="7182" width="17.28515625" customWidth="1"/>
    <col min="7183" max="7183" width="16.28515625" customWidth="1"/>
    <col min="7184" max="7184" width="8" customWidth="1"/>
    <col min="7185" max="7185" width="16" customWidth="1"/>
    <col min="7186" max="7186" width="7.28515625" customWidth="1"/>
    <col min="7187" max="7187" width="4.85546875" customWidth="1"/>
    <col min="7188" max="7188" width="7.28515625" customWidth="1"/>
    <col min="7189" max="7189" width="4.140625" customWidth="1"/>
    <col min="7190" max="7190" width="10.140625" customWidth="1"/>
    <col min="7191" max="7191" width="5.7109375" customWidth="1"/>
    <col min="7192" max="7192" width="6.28515625" customWidth="1"/>
    <col min="7193" max="7193" width="9.85546875" customWidth="1"/>
    <col min="7194" max="7194" width="28.28515625" customWidth="1"/>
    <col min="7195" max="7195" width="22.42578125" customWidth="1"/>
    <col min="7196" max="7196" width="14.7109375" bestFit="1" customWidth="1"/>
    <col min="7425" max="7425" width="4.85546875" customWidth="1"/>
    <col min="7426" max="7426" width="9.7109375" customWidth="1"/>
    <col min="7427" max="7427" width="6.85546875" customWidth="1"/>
    <col min="7428" max="7428" width="10.5703125" customWidth="1"/>
    <col min="7429" max="7429" width="3.7109375" customWidth="1"/>
    <col min="7430" max="7430" width="9.85546875" customWidth="1"/>
    <col min="7431" max="7431" width="5.42578125" customWidth="1"/>
    <col min="7432" max="7432" width="11" customWidth="1"/>
    <col min="7433" max="7433" width="7" customWidth="1"/>
    <col min="7434" max="7434" width="18.7109375" customWidth="1"/>
    <col min="7435" max="7435" width="8.42578125" customWidth="1"/>
    <col min="7436" max="7436" width="5.140625" customWidth="1"/>
    <col min="7437" max="7437" width="8.42578125" customWidth="1"/>
    <col min="7438" max="7438" width="17.28515625" customWidth="1"/>
    <col min="7439" max="7439" width="16.28515625" customWidth="1"/>
    <col min="7440" max="7440" width="8" customWidth="1"/>
    <col min="7441" max="7441" width="16" customWidth="1"/>
    <col min="7442" max="7442" width="7.28515625" customWidth="1"/>
    <col min="7443" max="7443" width="4.85546875" customWidth="1"/>
    <col min="7444" max="7444" width="7.28515625" customWidth="1"/>
    <col min="7445" max="7445" width="4.140625" customWidth="1"/>
    <col min="7446" max="7446" width="10.140625" customWidth="1"/>
    <col min="7447" max="7447" width="5.7109375" customWidth="1"/>
    <col min="7448" max="7448" width="6.28515625" customWidth="1"/>
    <col min="7449" max="7449" width="9.85546875" customWidth="1"/>
    <col min="7450" max="7450" width="28.28515625" customWidth="1"/>
    <col min="7451" max="7451" width="22.42578125" customWidth="1"/>
    <col min="7452" max="7452" width="14.7109375" bestFit="1" customWidth="1"/>
    <col min="7681" max="7681" width="4.85546875" customWidth="1"/>
    <col min="7682" max="7682" width="9.7109375" customWidth="1"/>
    <col min="7683" max="7683" width="6.85546875" customWidth="1"/>
    <col min="7684" max="7684" width="10.5703125" customWidth="1"/>
    <col min="7685" max="7685" width="3.7109375" customWidth="1"/>
    <col min="7686" max="7686" width="9.85546875" customWidth="1"/>
    <col min="7687" max="7687" width="5.42578125" customWidth="1"/>
    <col min="7688" max="7688" width="11" customWidth="1"/>
    <col min="7689" max="7689" width="7" customWidth="1"/>
    <col min="7690" max="7690" width="18.7109375" customWidth="1"/>
    <col min="7691" max="7691" width="8.42578125" customWidth="1"/>
    <col min="7692" max="7692" width="5.140625" customWidth="1"/>
    <col min="7693" max="7693" width="8.42578125" customWidth="1"/>
    <col min="7694" max="7694" width="17.28515625" customWidth="1"/>
    <col min="7695" max="7695" width="16.28515625" customWidth="1"/>
    <col min="7696" max="7696" width="8" customWidth="1"/>
    <col min="7697" max="7697" width="16" customWidth="1"/>
    <col min="7698" max="7698" width="7.28515625" customWidth="1"/>
    <col min="7699" max="7699" width="4.85546875" customWidth="1"/>
    <col min="7700" max="7700" width="7.28515625" customWidth="1"/>
    <col min="7701" max="7701" width="4.140625" customWidth="1"/>
    <col min="7702" max="7702" width="10.140625" customWidth="1"/>
    <col min="7703" max="7703" width="5.7109375" customWidth="1"/>
    <col min="7704" max="7704" width="6.28515625" customWidth="1"/>
    <col min="7705" max="7705" width="9.85546875" customWidth="1"/>
    <col min="7706" max="7706" width="28.28515625" customWidth="1"/>
    <col min="7707" max="7707" width="22.42578125" customWidth="1"/>
    <col min="7708" max="7708" width="14.7109375" bestFit="1" customWidth="1"/>
    <col min="7937" max="7937" width="4.85546875" customWidth="1"/>
    <col min="7938" max="7938" width="9.7109375" customWidth="1"/>
    <col min="7939" max="7939" width="6.85546875" customWidth="1"/>
    <col min="7940" max="7940" width="10.5703125" customWidth="1"/>
    <col min="7941" max="7941" width="3.7109375" customWidth="1"/>
    <col min="7942" max="7942" width="9.85546875" customWidth="1"/>
    <col min="7943" max="7943" width="5.42578125" customWidth="1"/>
    <col min="7944" max="7944" width="11" customWidth="1"/>
    <col min="7945" max="7945" width="7" customWidth="1"/>
    <col min="7946" max="7946" width="18.7109375" customWidth="1"/>
    <col min="7947" max="7947" width="8.42578125" customWidth="1"/>
    <col min="7948" max="7948" width="5.140625" customWidth="1"/>
    <col min="7949" max="7949" width="8.42578125" customWidth="1"/>
    <col min="7950" max="7950" width="17.28515625" customWidth="1"/>
    <col min="7951" max="7951" width="16.28515625" customWidth="1"/>
    <col min="7952" max="7952" width="8" customWidth="1"/>
    <col min="7953" max="7953" width="16" customWidth="1"/>
    <col min="7954" max="7954" width="7.28515625" customWidth="1"/>
    <col min="7955" max="7955" width="4.85546875" customWidth="1"/>
    <col min="7956" max="7956" width="7.28515625" customWidth="1"/>
    <col min="7957" max="7957" width="4.140625" customWidth="1"/>
    <col min="7958" max="7958" width="10.140625" customWidth="1"/>
    <col min="7959" max="7959" width="5.7109375" customWidth="1"/>
    <col min="7960" max="7960" width="6.28515625" customWidth="1"/>
    <col min="7961" max="7961" width="9.85546875" customWidth="1"/>
    <col min="7962" max="7962" width="28.28515625" customWidth="1"/>
    <col min="7963" max="7963" width="22.42578125" customWidth="1"/>
    <col min="7964" max="7964" width="14.7109375" bestFit="1" customWidth="1"/>
    <col min="8193" max="8193" width="4.85546875" customWidth="1"/>
    <col min="8194" max="8194" width="9.7109375" customWidth="1"/>
    <col min="8195" max="8195" width="6.85546875" customWidth="1"/>
    <col min="8196" max="8196" width="10.5703125" customWidth="1"/>
    <col min="8197" max="8197" width="3.7109375" customWidth="1"/>
    <col min="8198" max="8198" width="9.85546875" customWidth="1"/>
    <col min="8199" max="8199" width="5.42578125" customWidth="1"/>
    <col min="8200" max="8200" width="11" customWidth="1"/>
    <col min="8201" max="8201" width="7" customWidth="1"/>
    <col min="8202" max="8202" width="18.7109375" customWidth="1"/>
    <col min="8203" max="8203" width="8.42578125" customWidth="1"/>
    <col min="8204" max="8204" width="5.140625" customWidth="1"/>
    <col min="8205" max="8205" width="8.42578125" customWidth="1"/>
    <col min="8206" max="8206" width="17.28515625" customWidth="1"/>
    <col min="8207" max="8207" width="16.28515625" customWidth="1"/>
    <col min="8208" max="8208" width="8" customWidth="1"/>
    <col min="8209" max="8209" width="16" customWidth="1"/>
    <col min="8210" max="8210" width="7.28515625" customWidth="1"/>
    <col min="8211" max="8211" width="4.85546875" customWidth="1"/>
    <col min="8212" max="8212" width="7.28515625" customWidth="1"/>
    <col min="8213" max="8213" width="4.140625" customWidth="1"/>
    <col min="8214" max="8214" width="10.140625" customWidth="1"/>
    <col min="8215" max="8215" width="5.7109375" customWidth="1"/>
    <col min="8216" max="8216" width="6.28515625" customWidth="1"/>
    <col min="8217" max="8217" width="9.85546875" customWidth="1"/>
    <col min="8218" max="8218" width="28.28515625" customWidth="1"/>
    <col min="8219" max="8219" width="22.42578125" customWidth="1"/>
    <col min="8220" max="8220" width="14.7109375" bestFit="1" customWidth="1"/>
    <col min="8449" max="8449" width="4.85546875" customWidth="1"/>
    <col min="8450" max="8450" width="9.7109375" customWidth="1"/>
    <col min="8451" max="8451" width="6.85546875" customWidth="1"/>
    <col min="8452" max="8452" width="10.5703125" customWidth="1"/>
    <col min="8453" max="8453" width="3.7109375" customWidth="1"/>
    <col min="8454" max="8454" width="9.85546875" customWidth="1"/>
    <col min="8455" max="8455" width="5.42578125" customWidth="1"/>
    <col min="8456" max="8456" width="11" customWidth="1"/>
    <col min="8457" max="8457" width="7" customWidth="1"/>
    <col min="8458" max="8458" width="18.7109375" customWidth="1"/>
    <col min="8459" max="8459" width="8.42578125" customWidth="1"/>
    <col min="8460" max="8460" width="5.140625" customWidth="1"/>
    <col min="8461" max="8461" width="8.42578125" customWidth="1"/>
    <col min="8462" max="8462" width="17.28515625" customWidth="1"/>
    <col min="8463" max="8463" width="16.28515625" customWidth="1"/>
    <col min="8464" max="8464" width="8" customWidth="1"/>
    <col min="8465" max="8465" width="16" customWidth="1"/>
    <col min="8466" max="8466" width="7.28515625" customWidth="1"/>
    <col min="8467" max="8467" width="4.85546875" customWidth="1"/>
    <col min="8468" max="8468" width="7.28515625" customWidth="1"/>
    <col min="8469" max="8469" width="4.140625" customWidth="1"/>
    <col min="8470" max="8470" width="10.140625" customWidth="1"/>
    <col min="8471" max="8471" width="5.7109375" customWidth="1"/>
    <col min="8472" max="8472" width="6.28515625" customWidth="1"/>
    <col min="8473" max="8473" width="9.85546875" customWidth="1"/>
    <col min="8474" max="8474" width="28.28515625" customWidth="1"/>
    <col min="8475" max="8475" width="22.42578125" customWidth="1"/>
    <col min="8476" max="8476" width="14.7109375" bestFit="1" customWidth="1"/>
    <col min="8705" max="8705" width="4.85546875" customWidth="1"/>
    <col min="8706" max="8706" width="9.7109375" customWidth="1"/>
    <col min="8707" max="8707" width="6.85546875" customWidth="1"/>
    <col min="8708" max="8708" width="10.5703125" customWidth="1"/>
    <col min="8709" max="8709" width="3.7109375" customWidth="1"/>
    <col min="8710" max="8710" width="9.85546875" customWidth="1"/>
    <col min="8711" max="8711" width="5.42578125" customWidth="1"/>
    <col min="8712" max="8712" width="11" customWidth="1"/>
    <col min="8713" max="8713" width="7" customWidth="1"/>
    <col min="8714" max="8714" width="18.7109375" customWidth="1"/>
    <col min="8715" max="8715" width="8.42578125" customWidth="1"/>
    <col min="8716" max="8716" width="5.140625" customWidth="1"/>
    <col min="8717" max="8717" width="8.42578125" customWidth="1"/>
    <col min="8718" max="8718" width="17.28515625" customWidth="1"/>
    <col min="8719" max="8719" width="16.28515625" customWidth="1"/>
    <col min="8720" max="8720" width="8" customWidth="1"/>
    <col min="8721" max="8721" width="16" customWidth="1"/>
    <col min="8722" max="8722" width="7.28515625" customWidth="1"/>
    <col min="8723" max="8723" width="4.85546875" customWidth="1"/>
    <col min="8724" max="8724" width="7.28515625" customWidth="1"/>
    <col min="8725" max="8725" width="4.140625" customWidth="1"/>
    <col min="8726" max="8726" width="10.140625" customWidth="1"/>
    <col min="8727" max="8727" width="5.7109375" customWidth="1"/>
    <col min="8728" max="8728" width="6.28515625" customWidth="1"/>
    <col min="8729" max="8729" width="9.85546875" customWidth="1"/>
    <col min="8730" max="8730" width="28.28515625" customWidth="1"/>
    <col min="8731" max="8731" width="22.42578125" customWidth="1"/>
    <col min="8732" max="8732" width="14.7109375" bestFit="1" customWidth="1"/>
    <col min="8961" max="8961" width="4.85546875" customWidth="1"/>
    <col min="8962" max="8962" width="9.7109375" customWidth="1"/>
    <col min="8963" max="8963" width="6.85546875" customWidth="1"/>
    <col min="8964" max="8964" width="10.5703125" customWidth="1"/>
    <col min="8965" max="8965" width="3.7109375" customWidth="1"/>
    <col min="8966" max="8966" width="9.85546875" customWidth="1"/>
    <col min="8967" max="8967" width="5.42578125" customWidth="1"/>
    <col min="8968" max="8968" width="11" customWidth="1"/>
    <col min="8969" max="8969" width="7" customWidth="1"/>
    <col min="8970" max="8970" width="18.7109375" customWidth="1"/>
    <col min="8971" max="8971" width="8.42578125" customWidth="1"/>
    <col min="8972" max="8972" width="5.140625" customWidth="1"/>
    <col min="8973" max="8973" width="8.42578125" customWidth="1"/>
    <col min="8974" max="8974" width="17.28515625" customWidth="1"/>
    <col min="8975" max="8975" width="16.28515625" customWidth="1"/>
    <col min="8976" max="8976" width="8" customWidth="1"/>
    <col min="8977" max="8977" width="16" customWidth="1"/>
    <col min="8978" max="8978" width="7.28515625" customWidth="1"/>
    <col min="8979" max="8979" width="4.85546875" customWidth="1"/>
    <col min="8980" max="8980" width="7.28515625" customWidth="1"/>
    <col min="8981" max="8981" width="4.140625" customWidth="1"/>
    <col min="8982" max="8982" width="10.140625" customWidth="1"/>
    <col min="8983" max="8983" width="5.7109375" customWidth="1"/>
    <col min="8984" max="8984" width="6.28515625" customWidth="1"/>
    <col min="8985" max="8985" width="9.85546875" customWidth="1"/>
    <col min="8986" max="8986" width="28.28515625" customWidth="1"/>
    <col min="8987" max="8987" width="22.42578125" customWidth="1"/>
    <col min="8988" max="8988" width="14.7109375" bestFit="1" customWidth="1"/>
    <col min="9217" max="9217" width="4.85546875" customWidth="1"/>
    <col min="9218" max="9218" width="9.7109375" customWidth="1"/>
    <col min="9219" max="9219" width="6.85546875" customWidth="1"/>
    <col min="9220" max="9220" width="10.5703125" customWidth="1"/>
    <col min="9221" max="9221" width="3.7109375" customWidth="1"/>
    <col min="9222" max="9222" width="9.85546875" customWidth="1"/>
    <col min="9223" max="9223" width="5.42578125" customWidth="1"/>
    <col min="9224" max="9224" width="11" customWidth="1"/>
    <col min="9225" max="9225" width="7" customWidth="1"/>
    <col min="9226" max="9226" width="18.7109375" customWidth="1"/>
    <col min="9227" max="9227" width="8.42578125" customWidth="1"/>
    <col min="9228" max="9228" width="5.140625" customWidth="1"/>
    <col min="9229" max="9229" width="8.42578125" customWidth="1"/>
    <col min="9230" max="9230" width="17.28515625" customWidth="1"/>
    <col min="9231" max="9231" width="16.28515625" customWidth="1"/>
    <col min="9232" max="9232" width="8" customWidth="1"/>
    <col min="9233" max="9233" width="16" customWidth="1"/>
    <col min="9234" max="9234" width="7.28515625" customWidth="1"/>
    <col min="9235" max="9235" width="4.85546875" customWidth="1"/>
    <col min="9236" max="9236" width="7.28515625" customWidth="1"/>
    <col min="9237" max="9237" width="4.140625" customWidth="1"/>
    <col min="9238" max="9238" width="10.140625" customWidth="1"/>
    <col min="9239" max="9239" width="5.7109375" customWidth="1"/>
    <col min="9240" max="9240" width="6.28515625" customWidth="1"/>
    <col min="9241" max="9241" width="9.85546875" customWidth="1"/>
    <col min="9242" max="9242" width="28.28515625" customWidth="1"/>
    <col min="9243" max="9243" width="22.42578125" customWidth="1"/>
    <col min="9244" max="9244" width="14.7109375" bestFit="1" customWidth="1"/>
    <col min="9473" max="9473" width="4.85546875" customWidth="1"/>
    <col min="9474" max="9474" width="9.7109375" customWidth="1"/>
    <col min="9475" max="9475" width="6.85546875" customWidth="1"/>
    <col min="9476" max="9476" width="10.5703125" customWidth="1"/>
    <col min="9477" max="9477" width="3.7109375" customWidth="1"/>
    <col min="9478" max="9478" width="9.85546875" customWidth="1"/>
    <col min="9479" max="9479" width="5.42578125" customWidth="1"/>
    <col min="9480" max="9480" width="11" customWidth="1"/>
    <col min="9481" max="9481" width="7" customWidth="1"/>
    <col min="9482" max="9482" width="18.7109375" customWidth="1"/>
    <col min="9483" max="9483" width="8.42578125" customWidth="1"/>
    <col min="9484" max="9484" width="5.140625" customWidth="1"/>
    <col min="9485" max="9485" width="8.42578125" customWidth="1"/>
    <col min="9486" max="9486" width="17.28515625" customWidth="1"/>
    <col min="9487" max="9487" width="16.28515625" customWidth="1"/>
    <col min="9488" max="9488" width="8" customWidth="1"/>
    <col min="9489" max="9489" width="16" customWidth="1"/>
    <col min="9490" max="9490" width="7.28515625" customWidth="1"/>
    <col min="9491" max="9491" width="4.85546875" customWidth="1"/>
    <col min="9492" max="9492" width="7.28515625" customWidth="1"/>
    <col min="9493" max="9493" width="4.140625" customWidth="1"/>
    <col min="9494" max="9494" width="10.140625" customWidth="1"/>
    <col min="9495" max="9495" width="5.7109375" customWidth="1"/>
    <col min="9496" max="9496" width="6.28515625" customWidth="1"/>
    <col min="9497" max="9497" width="9.85546875" customWidth="1"/>
    <col min="9498" max="9498" width="28.28515625" customWidth="1"/>
    <col min="9499" max="9499" width="22.42578125" customWidth="1"/>
    <col min="9500" max="9500" width="14.7109375" bestFit="1" customWidth="1"/>
    <col min="9729" max="9729" width="4.85546875" customWidth="1"/>
    <col min="9730" max="9730" width="9.7109375" customWidth="1"/>
    <col min="9731" max="9731" width="6.85546875" customWidth="1"/>
    <col min="9732" max="9732" width="10.5703125" customWidth="1"/>
    <col min="9733" max="9733" width="3.7109375" customWidth="1"/>
    <col min="9734" max="9734" width="9.85546875" customWidth="1"/>
    <col min="9735" max="9735" width="5.42578125" customWidth="1"/>
    <col min="9736" max="9736" width="11" customWidth="1"/>
    <col min="9737" max="9737" width="7" customWidth="1"/>
    <col min="9738" max="9738" width="18.7109375" customWidth="1"/>
    <col min="9739" max="9739" width="8.42578125" customWidth="1"/>
    <col min="9740" max="9740" width="5.140625" customWidth="1"/>
    <col min="9741" max="9741" width="8.42578125" customWidth="1"/>
    <col min="9742" max="9742" width="17.28515625" customWidth="1"/>
    <col min="9743" max="9743" width="16.28515625" customWidth="1"/>
    <col min="9744" max="9744" width="8" customWidth="1"/>
    <col min="9745" max="9745" width="16" customWidth="1"/>
    <col min="9746" max="9746" width="7.28515625" customWidth="1"/>
    <col min="9747" max="9747" width="4.85546875" customWidth="1"/>
    <col min="9748" max="9748" width="7.28515625" customWidth="1"/>
    <col min="9749" max="9749" width="4.140625" customWidth="1"/>
    <col min="9750" max="9750" width="10.140625" customWidth="1"/>
    <col min="9751" max="9751" width="5.7109375" customWidth="1"/>
    <col min="9752" max="9752" width="6.28515625" customWidth="1"/>
    <col min="9753" max="9753" width="9.85546875" customWidth="1"/>
    <col min="9754" max="9754" width="28.28515625" customWidth="1"/>
    <col min="9755" max="9755" width="22.42578125" customWidth="1"/>
    <col min="9756" max="9756" width="14.7109375" bestFit="1" customWidth="1"/>
    <col min="9985" max="9985" width="4.85546875" customWidth="1"/>
    <col min="9986" max="9986" width="9.7109375" customWidth="1"/>
    <col min="9987" max="9987" width="6.85546875" customWidth="1"/>
    <col min="9988" max="9988" width="10.5703125" customWidth="1"/>
    <col min="9989" max="9989" width="3.7109375" customWidth="1"/>
    <col min="9990" max="9990" width="9.85546875" customWidth="1"/>
    <col min="9991" max="9991" width="5.42578125" customWidth="1"/>
    <col min="9992" max="9992" width="11" customWidth="1"/>
    <col min="9993" max="9993" width="7" customWidth="1"/>
    <col min="9994" max="9994" width="18.7109375" customWidth="1"/>
    <col min="9995" max="9995" width="8.42578125" customWidth="1"/>
    <col min="9996" max="9996" width="5.140625" customWidth="1"/>
    <col min="9997" max="9997" width="8.42578125" customWidth="1"/>
    <col min="9998" max="9998" width="17.28515625" customWidth="1"/>
    <col min="9999" max="9999" width="16.28515625" customWidth="1"/>
    <col min="10000" max="10000" width="8" customWidth="1"/>
    <col min="10001" max="10001" width="16" customWidth="1"/>
    <col min="10002" max="10002" width="7.28515625" customWidth="1"/>
    <col min="10003" max="10003" width="4.85546875" customWidth="1"/>
    <col min="10004" max="10004" width="7.28515625" customWidth="1"/>
    <col min="10005" max="10005" width="4.140625" customWidth="1"/>
    <col min="10006" max="10006" width="10.140625" customWidth="1"/>
    <col min="10007" max="10007" width="5.7109375" customWidth="1"/>
    <col min="10008" max="10008" width="6.28515625" customWidth="1"/>
    <col min="10009" max="10009" width="9.85546875" customWidth="1"/>
    <col min="10010" max="10010" width="28.28515625" customWidth="1"/>
    <col min="10011" max="10011" width="22.42578125" customWidth="1"/>
    <col min="10012" max="10012" width="14.7109375" bestFit="1" customWidth="1"/>
    <col min="10241" max="10241" width="4.85546875" customWidth="1"/>
    <col min="10242" max="10242" width="9.7109375" customWidth="1"/>
    <col min="10243" max="10243" width="6.85546875" customWidth="1"/>
    <col min="10244" max="10244" width="10.5703125" customWidth="1"/>
    <col min="10245" max="10245" width="3.7109375" customWidth="1"/>
    <col min="10246" max="10246" width="9.85546875" customWidth="1"/>
    <col min="10247" max="10247" width="5.42578125" customWidth="1"/>
    <col min="10248" max="10248" width="11" customWidth="1"/>
    <col min="10249" max="10249" width="7" customWidth="1"/>
    <col min="10250" max="10250" width="18.7109375" customWidth="1"/>
    <col min="10251" max="10251" width="8.42578125" customWidth="1"/>
    <col min="10252" max="10252" width="5.140625" customWidth="1"/>
    <col min="10253" max="10253" width="8.42578125" customWidth="1"/>
    <col min="10254" max="10254" width="17.28515625" customWidth="1"/>
    <col min="10255" max="10255" width="16.28515625" customWidth="1"/>
    <col min="10256" max="10256" width="8" customWidth="1"/>
    <col min="10257" max="10257" width="16" customWidth="1"/>
    <col min="10258" max="10258" width="7.28515625" customWidth="1"/>
    <col min="10259" max="10259" width="4.85546875" customWidth="1"/>
    <col min="10260" max="10260" width="7.28515625" customWidth="1"/>
    <col min="10261" max="10261" width="4.140625" customWidth="1"/>
    <col min="10262" max="10262" width="10.140625" customWidth="1"/>
    <col min="10263" max="10263" width="5.7109375" customWidth="1"/>
    <col min="10264" max="10264" width="6.28515625" customWidth="1"/>
    <col min="10265" max="10265" width="9.85546875" customWidth="1"/>
    <col min="10266" max="10266" width="28.28515625" customWidth="1"/>
    <col min="10267" max="10267" width="22.42578125" customWidth="1"/>
    <col min="10268" max="10268" width="14.7109375" bestFit="1" customWidth="1"/>
    <col min="10497" max="10497" width="4.85546875" customWidth="1"/>
    <col min="10498" max="10498" width="9.7109375" customWidth="1"/>
    <col min="10499" max="10499" width="6.85546875" customWidth="1"/>
    <col min="10500" max="10500" width="10.5703125" customWidth="1"/>
    <col min="10501" max="10501" width="3.7109375" customWidth="1"/>
    <col min="10502" max="10502" width="9.85546875" customWidth="1"/>
    <col min="10503" max="10503" width="5.42578125" customWidth="1"/>
    <col min="10504" max="10504" width="11" customWidth="1"/>
    <col min="10505" max="10505" width="7" customWidth="1"/>
    <col min="10506" max="10506" width="18.7109375" customWidth="1"/>
    <col min="10507" max="10507" width="8.42578125" customWidth="1"/>
    <col min="10508" max="10508" width="5.140625" customWidth="1"/>
    <col min="10509" max="10509" width="8.42578125" customWidth="1"/>
    <col min="10510" max="10510" width="17.28515625" customWidth="1"/>
    <col min="10511" max="10511" width="16.28515625" customWidth="1"/>
    <col min="10512" max="10512" width="8" customWidth="1"/>
    <col min="10513" max="10513" width="16" customWidth="1"/>
    <col min="10514" max="10514" width="7.28515625" customWidth="1"/>
    <col min="10515" max="10515" width="4.85546875" customWidth="1"/>
    <col min="10516" max="10516" width="7.28515625" customWidth="1"/>
    <col min="10517" max="10517" width="4.140625" customWidth="1"/>
    <col min="10518" max="10518" width="10.140625" customWidth="1"/>
    <col min="10519" max="10519" width="5.7109375" customWidth="1"/>
    <col min="10520" max="10520" width="6.28515625" customWidth="1"/>
    <col min="10521" max="10521" width="9.85546875" customWidth="1"/>
    <col min="10522" max="10522" width="28.28515625" customWidth="1"/>
    <col min="10523" max="10523" width="22.42578125" customWidth="1"/>
    <col min="10524" max="10524" width="14.7109375" bestFit="1" customWidth="1"/>
    <col min="10753" max="10753" width="4.85546875" customWidth="1"/>
    <col min="10754" max="10754" width="9.7109375" customWidth="1"/>
    <col min="10755" max="10755" width="6.85546875" customWidth="1"/>
    <col min="10756" max="10756" width="10.5703125" customWidth="1"/>
    <col min="10757" max="10757" width="3.7109375" customWidth="1"/>
    <col min="10758" max="10758" width="9.85546875" customWidth="1"/>
    <col min="10759" max="10759" width="5.42578125" customWidth="1"/>
    <col min="10760" max="10760" width="11" customWidth="1"/>
    <col min="10761" max="10761" width="7" customWidth="1"/>
    <col min="10762" max="10762" width="18.7109375" customWidth="1"/>
    <col min="10763" max="10763" width="8.42578125" customWidth="1"/>
    <col min="10764" max="10764" width="5.140625" customWidth="1"/>
    <col min="10765" max="10765" width="8.42578125" customWidth="1"/>
    <col min="10766" max="10766" width="17.28515625" customWidth="1"/>
    <col min="10767" max="10767" width="16.28515625" customWidth="1"/>
    <col min="10768" max="10768" width="8" customWidth="1"/>
    <col min="10769" max="10769" width="16" customWidth="1"/>
    <col min="10770" max="10770" width="7.28515625" customWidth="1"/>
    <col min="10771" max="10771" width="4.85546875" customWidth="1"/>
    <col min="10772" max="10772" width="7.28515625" customWidth="1"/>
    <col min="10773" max="10773" width="4.140625" customWidth="1"/>
    <col min="10774" max="10774" width="10.140625" customWidth="1"/>
    <col min="10775" max="10775" width="5.7109375" customWidth="1"/>
    <col min="10776" max="10776" width="6.28515625" customWidth="1"/>
    <col min="10777" max="10777" width="9.85546875" customWidth="1"/>
    <col min="10778" max="10778" width="28.28515625" customWidth="1"/>
    <col min="10779" max="10779" width="22.42578125" customWidth="1"/>
    <col min="10780" max="10780" width="14.7109375" bestFit="1" customWidth="1"/>
    <col min="11009" max="11009" width="4.85546875" customWidth="1"/>
    <col min="11010" max="11010" width="9.7109375" customWidth="1"/>
    <col min="11011" max="11011" width="6.85546875" customWidth="1"/>
    <col min="11012" max="11012" width="10.5703125" customWidth="1"/>
    <col min="11013" max="11013" width="3.7109375" customWidth="1"/>
    <col min="11014" max="11014" width="9.85546875" customWidth="1"/>
    <col min="11015" max="11015" width="5.42578125" customWidth="1"/>
    <col min="11016" max="11016" width="11" customWidth="1"/>
    <col min="11017" max="11017" width="7" customWidth="1"/>
    <col min="11018" max="11018" width="18.7109375" customWidth="1"/>
    <col min="11019" max="11019" width="8.42578125" customWidth="1"/>
    <col min="11020" max="11020" width="5.140625" customWidth="1"/>
    <col min="11021" max="11021" width="8.42578125" customWidth="1"/>
    <col min="11022" max="11022" width="17.28515625" customWidth="1"/>
    <col min="11023" max="11023" width="16.28515625" customWidth="1"/>
    <col min="11024" max="11024" width="8" customWidth="1"/>
    <col min="11025" max="11025" width="16" customWidth="1"/>
    <col min="11026" max="11026" width="7.28515625" customWidth="1"/>
    <col min="11027" max="11027" width="4.85546875" customWidth="1"/>
    <col min="11028" max="11028" width="7.28515625" customWidth="1"/>
    <col min="11029" max="11029" width="4.140625" customWidth="1"/>
    <col min="11030" max="11030" width="10.140625" customWidth="1"/>
    <col min="11031" max="11031" width="5.7109375" customWidth="1"/>
    <col min="11032" max="11032" width="6.28515625" customWidth="1"/>
    <col min="11033" max="11033" width="9.85546875" customWidth="1"/>
    <col min="11034" max="11034" width="28.28515625" customWidth="1"/>
    <col min="11035" max="11035" width="22.42578125" customWidth="1"/>
    <col min="11036" max="11036" width="14.7109375" bestFit="1" customWidth="1"/>
    <col min="11265" max="11265" width="4.85546875" customWidth="1"/>
    <col min="11266" max="11266" width="9.7109375" customWidth="1"/>
    <col min="11267" max="11267" width="6.85546875" customWidth="1"/>
    <col min="11268" max="11268" width="10.5703125" customWidth="1"/>
    <col min="11269" max="11269" width="3.7109375" customWidth="1"/>
    <col min="11270" max="11270" width="9.85546875" customWidth="1"/>
    <col min="11271" max="11271" width="5.42578125" customWidth="1"/>
    <col min="11272" max="11272" width="11" customWidth="1"/>
    <col min="11273" max="11273" width="7" customWidth="1"/>
    <col min="11274" max="11274" width="18.7109375" customWidth="1"/>
    <col min="11275" max="11275" width="8.42578125" customWidth="1"/>
    <col min="11276" max="11276" width="5.140625" customWidth="1"/>
    <col min="11277" max="11277" width="8.42578125" customWidth="1"/>
    <col min="11278" max="11278" width="17.28515625" customWidth="1"/>
    <col min="11279" max="11279" width="16.28515625" customWidth="1"/>
    <col min="11280" max="11280" width="8" customWidth="1"/>
    <col min="11281" max="11281" width="16" customWidth="1"/>
    <col min="11282" max="11282" width="7.28515625" customWidth="1"/>
    <col min="11283" max="11283" width="4.85546875" customWidth="1"/>
    <col min="11284" max="11284" width="7.28515625" customWidth="1"/>
    <col min="11285" max="11285" width="4.140625" customWidth="1"/>
    <col min="11286" max="11286" width="10.140625" customWidth="1"/>
    <col min="11287" max="11287" width="5.7109375" customWidth="1"/>
    <col min="11288" max="11288" width="6.28515625" customWidth="1"/>
    <col min="11289" max="11289" width="9.85546875" customWidth="1"/>
    <col min="11290" max="11290" width="28.28515625" customWidth="1"/>
    <col min="11291" max="11291" width="22.42578125" customWidth="1"/>
    <col min="11292" max="11292" width="14.7109375" bestFit="1" customWidth="1"/>
    <col min="11521" max="11521" width="4.85546875" customWidth="1"/>
    <col min="11522" max="11522" width="9.7109375" customWidth="1"/>
    <col min="11523" max="11523" width="6.85546875" customWidth="1"/>
    <col min="11524" max="11524" width="10.5703125" customWidth="1"/>
    <col min="11525" max="11525" width="3.7109375" customWidth="1"/>
    <col min="11526" max="11526" width="9.85546875" customWidth="1"/>
    <col min="11527" max="11527" width="5.42578125" customWidth="1"/>
    <col min="11528" max="11528" width="11" customWidth="1"/>
    <col min="11529" max="11529" width="7" customWidth="1"/>
    <col min="11530" max="11530" width="18.7109375" customWidth="1"/>
    <col min="11531" max="11531" width="8.42578125" customWidth="1"/>
    <col min="11532" max="11532" width="5.140625" customWidth="1"/>
    <col min="11533" max="11533" width="8.42578125" customWidth="1"/>
    <col min="11534" max="11534" width="17.28515625" customWidth="1"/>
    <col min="11535" max="11535" width="16.28515625" customWidth="1"/>
    <col min="11536" max="11536" width="8" customWidth="1"/>
    <col min="11537" max="11537" width="16" customWidth="1"/>
    <col min="11538" max="11538" width="7.28515625" customWidth="1"/>
    <col min="11539" max="11539" width="4.85546875" customWidth="1"/>
    <col min="11540" max="11540" width="7.28515625" customWidth="1"/>
    <col min="11541" max="11541" width="4.140625" customWidth="1"/>
    <col min="11542" max="11542" width="10.140625" customWidth="1"/>
    <col min="11543" max="11543" width="5.7109375" customWidth="1"/>
    <col min="11544" max="11544" width="6.28515625" customWidth="1"/>
    <col min="11545" max="11545" width="9.85546875" customWidth="1"/>
    <col min="11546" max="11546" width="28.28515625" customWidth="1"/>
    <col min="11547" max="11547" width="22.42578125" customWidth="1"/>
    <col min="11548" max="11548" width="14.7109375" bestFit="1" customWidth="1"/>
    <col min="11777" max="11777" width="4.85546875" customWidth="1"/>
    <col min="11778" max="11778" width="9.7109375" customWidth="1"/>
    <col min="11779" max="11779" width="6.85546875" customWidth="1"/>
    <col min="11780" max="11780" width="10.5703125" customWidth="1"/>
    <col min="11781" max="11781" width="3.7109375" customWidth="1"/>
    <col min="11782" max="11782" width="9.85546875" customWidth="1"/>
    <col min="11783" max="11783" width="5.42578125" customWidth="1"/>
    <col min="11784" max="11784" width="11" customWidth="1"/>
    <col min="11785" max="11785" width="7" customWidth="1"/>
    <col min="11786" max="11786" width="18.7109375" customWidth="1"/>
    <col min="11787" max="11787" width="8.42578125" customWidth="1"/>
    <col min="11788" max="11788" width="5.140625" customWidth="1"/>
    <col min="11789" max="11789" width="8.42578125" customWidth="1"/>
    <col min="11790" max="11790" width="17.28515625" customWidth="1"/>
    <col min="11791" max="11791" width="16.28515625" customWidth="1"/>
    <col min="11792" max="11792" width="8" customWidth="1"/>
    <col min="11793" max="11793" width="16" customWidth="1"/>
    <col min="11794" max="11794" width="7.28515625" customWidth="1"/>
    <col min="11795" max="11795" width="4.85546875" customWidth="1"/>
    <col min="11796" max="11796" width="7.28515625" customWidth="1"/>
    <col min="11797" max="11797" width="4.140625" customWidth="1"/>
    <col min="11798" max="11798" width="10.140625" customWidth="1"/>
    <col min="11799" max="11799" width="5.7109375" customWidth="1"/>
    <col min="11800" max="11800" width="6.28515625" customWidth="1"/>
    <col min="11801" max="11801" width="9.85546875" customWidth="1"/>
    <col min="11802" max="11802" width="28.28515625" customWidth="1"/>
    <col min="11803" max="11803" width="22.42578125" customWidth="1"/>
    <col min="11804" max="11804" width="14.7109375" bestFit="1" customWidth="1"/>
    <col min="12033" max="12033" width="4.85546875" customWidth="1"/>
    <col min="12034" max="12034" width="9.7109375" customWidth="1"/>
    <col min="12035" max="12035" width="6.85546875" customWidth="1"/>
    <col min="12036" max="12036" width="10.5703125" customWidth="1"/>
    <col min="12037" max="12037" width="3.7109375" customWidth="1"/>
    <col min="12038" max="12038" width="9.85546875" customWidth="1"/>
    <col min="12039" max="12039" width="5.42578125" customWidth="1"/>
    <col min="12040" max="12040" width="11" customWidth="1"/>
    <col min="12041" max="12041" width="7" customWidth="1"/>
    <col min="12042" max="12042" width="18.7109375" customWidth="1"/>
    <col min="12043" max="12043" width="8.42578125" customWidth="1"/>
    <col min="12044" max="12044" width="5.140625" customWidth="1"/>
    <col min="12045" max="12045" width="8.42578125" customWidth="1"/>
    <col min="12046" max="12046" width="17.28515625" customWidth="1"/>
    <col min="12047" max="12047" width="16.28515625" customWidth="1"/>
    <col min="12048" max="12048" width="8" customWidth="1"/>
    <col min="12049" max="12049" width="16" customWidth="1"/>
    <col min="12050" max="12050" width="7.28515625" customWidth="1"/>
    <col min="12051" max="12051" width="4.85546875" customWidth="1"/>
    <col min="12052" max="12052" width="7.28515625" customWidth="1"/>
    <col min="12053" max="12053" width="4.140625" customWidth="1"/>
    <col min="12054" max="12054" width="10.140625" customWidth="1"/>
    <col min="12055" max="12055" width="5.7109375" customWidth="1"/>
    <col min="12056" max="12056" width="6.28515625" customWidth="1"/>
    <col min="12057" max="12057" width="9.85546875" customWidth="1"/>
    <col min="12058" max="12058" width="28.28515625" customWidth="1"/>
    <col min="12059" max="12059" width="22.42578125" customWidth="1"/>
    <col min="12060" max="12060" width="14.7109375" bestFit="1" customWidth="1"/>
    <col min="12289" max="12289" width="4.85546875" customWidth="1"/>
    <col min="12290" max="12290" width="9.7109375" customWidth="1"/>
    <col min="12291" max="12291" width="6.85546875" customWidth="1"/>
    <col min="12292" max="12292" width="10.5703125" customWidth="1"/>
    <col min="12293" max="12293" width="3.7109375" customWidth="1"/>
    <col min="12294" max="12294" width="9.85546875" customWidth="1"/>
    <col min="12295" max="12295" width="5.42578125" customWidth="1"/>
    <col min="12296" max="12296" width="11" customWidth="1"/>
    <col min="12297" max="12297" width="7" customWidth="1"/>
    <col min="12298" max="12298" width="18.7109375" customWidth="1"/>
    <col min="12299" max="12299" width="8.42578125" customWidth="1"/>
    <col min="12300" max="12300" width="5.140625" customWidth="1"/>
    <col min="12301" max="12301" width="8.42578125" customWidth="1"/>
    <col min="12302" max="12302" width="17.28515625" customWidth="1"/>
    <col min="12303" max="12303" width="16.28515625" customWidth="1"/>
    <col min="12304" max="12304" width="8" customWidth="1"/>
    <col min="12305" max="12305" width="16" customWidth="1"/>
    <col min="12306" max="12306" width="7.28515625" customWidth="1"/>
    <col min="12307" max="12307" width="4.85546875" customWidth="1"/>
    <col min="12308" max="12308" width="7.28515625" customWidth="1"/>
    <col min="12309" max="12309" width="4.140625" customWidth="1"/>
    <col min="12310" max="12310" width="10.140625" customWidth="1"/>
    <col min="12311" max="12311" width="5.7109375" customWidth="1"/>
    <col min="12312" max="12312" width="6.28515625" customWidth="1"/>
    <col min="12313" max="12313" width="9.85546875" customWidth="1"/>
    <col min="12314" max="12314" width="28.28515625" customWidth="1"/>
    <col min="12315" max="12315" width="22.42578125" customWidth="1"/>
    <col min="12316" max="12316" width="14.7109375" bestFit="1" customWidth="1"/>
    <col min="12545" max="12545" width="4.85546875" customWidth="1"/>
    <col min="12546" max="12546" width="9.7109375" customWidth="1"/>
    <col min="12547" max="12547" width="6.85546875" customWidth="1"/>
    <col min="12548" max="12548" width="10.5703125" customWidth="1"/>
    <col min="12549" max="12549" width="3.7109375" customWidth="1"/>
    <col min="12550" max="12550" width="9.85546875" customWidth="1"/>
    <col min="12551" max="12551" width="5.42578125" customWidth="1"/>
    <col min="12552" max="12552" width="11" customWidth="1"/>
    <col min="12553" max="12553" width="7" customWidth="1"/>
    <col min="12554" max="12554" width="18.7109375" customWidth="1"/>
    <col min="12555" max="12555" width="8.42578125" customWidth="1"/>
    <col min="12556" max="12556" width="5.140625" customWidth="1"/>
    <col min="12557" max="12557" width="8.42578125" customWidth="1"/>
    <col min="12558" max="12558" width="17.28515625" customWidth="1"/>
    <col min="12559" max="12559" width="16.28515625" customWidth="1"/>
    <col min="12560" max="12560" width="8" customWidth="1"/>
    <col min="12561" max="12561" width="16" customWidth="1"/>
    <col min="12562" max="12562" width="7.28515625" customWidth="1"/>
    <col min="12563" max="12563" width="4.85546875" customWidth="1"/>
    <col min="12564" max="12564" width="7.28515625" customWidth="1"/>
    <col min="12565" max="12565" width="4.140625" customWidth="1"/>
    <col min="12566" max="12566" width="10.140625" customWidth="1"/>
    <col min="12567" max="12567" width="5.7109375" customWidth="1"/>
    <col min="12568" max="12568" width="6.28515625" customWidth="1"/>
    <col min="12569" max="12569" width="9.85546875" customWidth="1"/>
    <col min="12570" max="12570" width="28.28515625" customWidth="1"/>
    <col min="12571" max="12571" width="22.42578125" customWidth="1"/>
    <col min="12572" max="12572" width="14.7109375" bestFit="1" customWidth="1"/>
    <col min="12801" max="12801" width="4.85546875" customWidth="1"/>
    <col min="12802" max="12802" width="9.7109375" customWidth="1"/>
    <col min="12803" max="12803" width="6.85546875" customWidth="1"/>
    <col min="12804" max="12804" width="10.5703125" customWidth="1"/>
    <col min="12805" max="12805" width="3.7109375" customWidth="1"/>
    <col min="12806" max="12806" width="9.85546875" customWidth="1"/>
    <col min="12807" max="12807" width="5.42578125" customWidth="1"/>
    <col min="12808" max="12808" width="11" customWidth="1"/>
    <col min="12809" max="12809" width="7" customWidth="1"/>
    <col min="12810" max="12810" width="18.7109375" customWidth="1"/>
    <col min="12811" max="12811" width="8.42578125" customWidth="1"/>
    <col min="12812" max="12812" width="5.140625" customWidth="1"/>
    <col min="12813" max="12813" width="8.42578125" customWidth="1"/>
    <col min="12814" max="12814" width="17.28515625" customWidth="1"/>
    <col min="12815" max="12815" width="16.28515625" customWidth="1"/>
    <col min="12816" max="12816" width="8" customWidth="1"/>
    <col min="12817" max="12817" width="16" customWidth="1"/>
    <col min="12818" max="12818" width="7.28515625" customWidth="1"/>
    <col min="12819" max="12819" width="4.85546875" customWidth="1"/>
    <col min="12820" max="12820" width="7.28515625" customWidth="1"/>
    <col min="12821" max="12821" width="4.140625" customWidth="1"/>
    <col min="12822" max="12822" width="10.140625" customWidth="1"/>
    <col min="12823" max="12823" width="5.7109375" customWidth="1"/>
    <col min="12824" max="12824" width="6.28515625" customWidth="1"/>
    <col min="12825" max="12825" width="9.85546875" customWidth="1"/>
    <col min="12826" max="12826" width="28.28515625" customWidth="1"/>
    <col min="12827" max="12827" width="22.42578125" customWidth="1"/>
    <col min="12828" max="12828" width="14.7109375" bestFit="1" customWidth="1"/>
    <col min="13057" max="13057" width="4.85546875" customWidth="1"/>
    <col min="13058" max="13058" width="9.7109375" customWidth="1"/>
    <col min="13059" max="13059" width="6.85546875" customWidth="1"/>
    <col min="13060" max="13060" width="10.5703125" customWidth="1"/>
    <col min="13061" max="13061" width="3.7109375" customWidth="1"/>
    <col min="13062" max="13062" width="9.85546875" customWidth="1"/>
    <col min="13063" max="13063" width="5.42578125" customWidth="1"/>
    <col min="13064" max="13064" width="11" customWidth="1"/>
    <col min="13065" max="13065" width="7" customWidth="1"/>
    <col min="13066" max="13066" width="18.7109375" customWidth="1"/>
    <col min="13067" max="13067" width="8.42578125" customWidth="1"/>
    <col min="13068" max="13068" width="5.140625" customWidth="1"/>
    <col min="13069" max="13069" width="8.42578125" customWidth="1"/>
    <col min="13070" max="13070" width="17.28515625" customWidth="1"/>
    <col min="13071" max="13071" width="16.28515625" customWidth="1"/>
    <col min="13072" max="13072" width="8" customWidth="1"/>
    <col min="13073" max="13073" width="16" customWidth="1"/>
    <col min="13074" max="13074" width="7.28515625" customWidth="1"/>
    <col min="13075" max="13075" width="4.85546875" customWidth="1"/>
    <col min="13076" max="13076" width="7.28515625" customWidth="1"/>
    <col min="13077" max="13077" width="4.140625" customWidth="1"/>
    <col min="13078" max="13078" width="10.140625" customWidth="1"/>
    <col min="13079" max="13079" width="5.7109375" customWidth="1"/>
    <col min="13080" max="13080" width="6.28515625" customWidth="1"/>
    <col min="13081" max="13081" width="9.85546875" customWidth="1"/>
    <col min="13082" max="13082" width="28.28515625" customWidth="1"/>
    <col min="13083" max="13083" width="22.42578125" customWidth="1"/>
    <col min="13084" max="13084" width="14.7109375" bestFit="1" customWidth="1"/>
    <col min="13313" max="13313" width="4.85546875" customWidth="1"/>
    <col min="13314" max="13314" width="9.7109375" customWidth="1"/>
    <col min="13315" max="13315" width="6.85546875" customWidth="1"/>
    <col min="13316" max="13316" width="10.5703125" customWidth="1"/>
    <col min="13317" max="13317" width="3.7109375" customWidth="1"/>
    <col min="13318" max="13318" width="9.85546875" customWidth="1"/>
    <col min="13319" max="13319" width="5.42578125" customWidth="1"/>
    <col min="13320" max="13320" width="11" customWidth="1"/>
    <col min="13321" max="13321" width="7" customWidth="1"/>
    <col min="13322" max="13322" width="18.7109375" customWidth="1"/>
    <col min="13323" max="13323" width="8.42578125" customWidth="1"/>
    <col min="13324" max="13324" width="5.140625" customWidth="1"/>
    <col min="13325" max="13325" width="8.42578125" customWidth="1"/>
    <col min="13326" max="13326" width="17.28515625" customWidth="1"/>
    <col min="13327" max="13327" width="16.28515625" customWidth="1"/>
    <col min="13328" max="13328" width="8" customWidth="1"/>
    <col min="13329" max="13329" width="16" customWidth="1"/>
    <col min="13330" max="13330" width="7.28515625" customWidth="1"/>
    <col min="13331" max="13331" width="4.85546875" customWidth="1"/>
    <col min="13332" max="13332" width="7.28515625" customWidth="1"/>
    <col min="13333" max="13333" width="4.140625" customWidth="1"/>
    <col min="13334" max="13334" width="10.140625" customWidth="1"/>
    <col min="13335" max="13335" width="5.7109375" customWidth="1"/>
    <col min="13336" max="13336" width="6.28515625" customWidth="1"/>
    <col min="13337" max="13337" width="9.85546875" customWidth="1"/>
    <col min="13338" max="13338" width="28.28515625" customWidth="1"/>
    <col min="13339" max="13339" width="22.42578125" customWidth="1"/>
    <col min="13340" max="13340" width="14.7109375" bestFit="1" customWidth="1"/>
    <col min="13569" max="13569" width="4.85546875" customWidth="1"/>
    <col min="13570" max="13570" width="9.7109375" customWidth="1"/>
    <col min="13571" max="13571" width="6.85546875" customWidth="1"/>
    <col min="13572" max="13572" width="10.5703125" customWidth="1"/>
    <col min="13573" max="13573" width="3.7109375" customWidth="1"/>
    <col min="13574" max="13574" width="9.85546875" customWidth="1"/>
    <col min="13575" max="13575" width="5.42578125" customWidth="1"/>
    <col min="13576" max="13576" width="11" customWidth="1"/>
    <col min="13577" max="13577" width="7" customWidth="1"/>
    <col min="13578" max="13578" width="18.7109375" customWidth="1"/>
    <col min="13579" max="13579" width="8.42578125" customWidth="1"/>
    <col min="13580" max="13580" width="5.140625" customWidth="1"/>
    <col min="13581" max="13581" width="8.42578125" customWidth="1"/>
    <col min="13582" max="13582" width="17.28515625" customWidth="1"/>
    <col min="13583" max="13583" width="16.28515625" customWidth="1"/>
    <col min="13584" max="13584" width="8" customWidth="1"/>
    <col min="13585" max="13585" width="16" customWidth="1"/>
    <col min="13586" max="13586" width="7.28515625" customWidth="1"/>
    <col min="13587" max="13587" width="4.85546875" customWidth="1"/>
    <col min="13588" max="13588" width="7.28515625" customWidth="1"/>
    <col min="13589" max="13589" width="4.140625" customWidth="1"/>
    <col min="13590" max="13590" width="10.140625" customWidth="1"/>
    <col min="13591" max="13591" width="5.7109375" customWidth="1"/>
    <col min="13592" max="13592" width="6.28515625" customWidth="1"/>
    <col min="13593" max="13593" width="9.85546875" customWidth="1"/>
    <col min="13594" max="13594" width="28.28515625" customWidth="1"/>
    <col min="13595" max="13595" width="22.42578125" customWidth="1"/>
    <col min="13596" max="13596" width="14.7109375" bestFit="1" customWidth="1"/>
    <col min="13825" max="13825" width="4.85546875" customWidth="1"/>
    <col min="13826" max="13826" width="9.7109375" customWidth="1"/>
    <col min="13827" max="13827" width="6.85546875" customWidth="1"/>
    <col min="13828" max="13828" width="10.5703125" customWidth="1"/>
    <col min="13829" max="13829" width="3.7109375" customWidth="1"/>
    <col min="13830" max="13830" width="9.85546875" customWidth="1"/>
    <col min="13831" max="13831" width="5.42578125" customWidth="1"/>
    <col min="13832" max="13832" width="11" customWidth="1"/>
    <col min="13833" max="13833" width="7" customWidth="1"/>
    <col min="13834" max="13834" width="18.7109375" customWidth="1"/>
    <col min="13835" max="13835" width="8.42578125" customWidth="1"/>
    <col min="13836" max="13836" width="5.140625" customWidth="1"/>
    <col min="13837" max="13837" width="8.42578125" customWidth="1"/>
    <col min="13838" max="13838" width="17.28515625" customWidth="1"/>
    <col min="13839" max="13839" width="16.28515625" customWidth="1"/>
    <col min="13840" max="13840" width="8" customWidth="1"/>
    <col min="13841" max="13841" width="16" customWidth="1"/>
    <col min="13842" max="13842" width="7.28515625" customWidth="1"/>
    <col min="13843" max="13843" width="4.85546875" customWidth="1"/>
    <col min="13844" max="13844" width="7.28515625" customWidth="1"/>
    <col min="13845" max="13845" width="4.140625" customWidth="1"/>
    <col min="13846" max="13846" width="10.140625" customWidth="1"/>
    <col min="13847" max="13847" width="5.7109375" customWidth="1"/>
    <col min="13848" max="13848" width="6.28515625" customWidth="1"/>
    <col min="13849" max="13849" width="9.85546875" customWidth="1"/>
    <col min="13850" max="13850" width="28.28515625" customWidth="1"/>
    <col min="13851" max="13851" width="22.42578125" customWidth="1"/>
    <col min="13852" max="13852" width="14.7109375" bestFit="1" customWidth="1"/>
    <col min="14081" max="14081" width="4.85546875" customWidth="1"/>
    <col min="14082" max="14082" width="9.7109375" customWidth="1"/>
    <col min="14083" max="14083" width="6.85546875" customWidth="1"/>
    <col min="14084" max="14084" width="10.5703125" customWidth="1"/>
    <col min="14085" max="14085" width="3.7109375" customWidth="1"/>
    <col min="14086" max="14086" width="9.85546875" customWidth="1"/>
    <col min="14087" max="14087" width="5.42578125" customWidth="1"/>
    <col min="14088" max="14088" width="11" customWidth="1"/>
    <col min="14089" max="14089" width="7" customWidth="1"/>
    <col min="14090" max="14090" width="18.7109375" customWidth="1"/>
    <col min="14091" max="14091" width="8.42578125" customWidth="1"/>
    <col min="14092" max="14092" width="5.140625" customWidth="1"/>
    <col min="14093" max="14093" width="8.42578125" customWidth="1"/>
    <col min="14094" max="14094" width="17.28515625" customWidth="1"/>
    <col min="14095" max="14095" width="16.28515625" customWidth="1"/>
    <col min="14096" max="14096" width="8" customWidth="1"/>
    <col min="14097" max="14097" width="16" customWidth="1"/>
    <col min="14098" max="14098" width="7.28515625" customWidth="1"/>
    <col min="14099" max="14099" width="4.85546875" customWidth="1"/>
    <col min="14100" max="14100" width="7.28515625" customWidth="1"/>
    <col min="14101" max="14101" width="4.140625" customWidth="1"/>
    <col min="14102" max="14102" width="10.140625" customWidth="1"/>
    <col min="14103" max="14103" width="5.7109375" customWidth="1"/>
    <col min="14104" max="14104" width="6.28515625" customWidth="1"/>
    <col min="14105" max="14105" width="9.85546875" customWidth="1"/>
    <col min="14106" max="14106" width="28.28515625" customWidth="1"/>
    <col min="14107" max="14107" width="22.42578125" customWidth="1"/>
    <col min="14108" max="14108" width="14.7109375" bestFit="1" customWidth="1"/>
    <col min="14337" max="14337" width="4.85546875" customWidth="1"/>
    <col min="14338" max="14338" width="9.7109375" customWidth="1"/>
    <col min="14339" max="14339" width="6.85546875" customWidth="1"/>
    <col min="14340" max="14340" width="10.5703125" customWidth="1"/>
    <col min="14341" max="14341" width="3.7109375" customWidth="1"/>
    <col min="14342" max="14342" width="9.85546875" customWidth="1"/>
    <col min="14343" max="14343" width="5.42578125" customWidth="1"/>
    <col min="14344" max="14344" width="11" customWidth="1"/>
    <col min="14345" max="14345" width="7" customWidth="1"/>
    <col min="14346" max="14346" width="18.7109375" customWidth="1"/>
    <col min="14347" max="14347" width="8.42578125" customWidth="1"/>
    <col min="14348" max="14348" width="5.140625" customWidth="1"/>
    <col min="14349" max="14349" width="8.42578125" customWidth="1"/>
    <col min="14350" max="14350" width="17.28515625" customWidth="1"/>
    <col min="14351" max="14351" width="16.28515625" customWidth="1"/>
    <col min="14352" max="14352" width="8" customWidth="1"/>
    <col min="14353" max="14353" width="16" customWidth="1"/>
    <col min="14354" max="14354" width="7.28515625" customWidth="1"/>
    <col min="14355" max="14355" width="4.85546875" customWidth="1"/>
    <col min="14356" max="14356" width="7.28515625" customWidth="1"/>
    <col min="14357" max="14357" width="4.140625" customWidth="1"/>
    <col min="14358" max="14358" width="10.140625" customWidth="1"/>
    <col min="14359" max="14359" width="5.7109375" customWidth="1"/>
    <col min="14360" max="14360" width="6.28515625" customWidth="1"/>
    <col min="14361" max="14361" width="9.85546875" customWidth="1"/>
    <col min="14362" max="14362" width="28.28515625" customWidth="1"/>
    <col min="14363" max="14363" width="22.42578125" customWidth="1"/>
    <col min="14364" max="14364" width="14.7109375" bestFit="1" customWidth="1"/>
    <col min="14593" max="14593" width="4.85546875" customWidth="1"/>
    <col min="14594" max="14594" width="9.7109375" customWidth="1"/>
    <col min="14595" max="14595" width="6.85546875" customWidth="1"/>
    <col min="14596" max="14596" width="10.5703125" customWidth="1"/>
    <col min="14597" max="14597" width="3.7109375" customWidth="1"/>
    <col min="14598" max="14598" width="9.85546875" customWidth="1"/>
    <col min="14599" max="14599" width="5.42578125" customWidth="1"/>
    <col min="14600" max="14600" width="11" customWidth="1"/>
    <col min="14601" max="14601" width="7" customWidth="1"/>
    <col min="14602" max="14602" width="18.7109375" customWidth="1"/>
    <col min="14603" max="14603" width="8.42578125" customWidth="1"/>
    <col min="14604" max="14604" width="5.140625" customWidth="1"/>
    <col min="14605" max="14605" width="8.42578125" customWidth="1"/>
    <col min="14606" max="14606" width="17.28515625" customWidth="1"/>
    <col min="14607" max="14607" width="16.28515625" customWidth="1"/>
    <col min="14608" max="14608" width="8" customWidth="1"/>
    <col min="14609" max="14609" width="16" customWidth="1"/>
    <col min="14610" max="14610" width="7.28515625" customWidth="1"/>
    <col min="14611" max="14611" width="4.85546875" customWidth="1"/>
    <col min="14612" max="14612" width="7.28515625" customWidth="1"/>
    <col min="14613" max="14613" width="4.140625" customWidth="1"/>
    <col min="14614" max="14614" width="10.140625" customWidth="1"/>
    <col min="14615" max="14615" width="5.7109375" customWidth="1"/>
    <col min="14616" max="14616" width="6.28515625" customWidth="1"/>
    <col min="14617" max="14617" width="9.85546875" customWidth="1"/>
    <col min="14618" max="14618" width="28.28515625" customWidth="1"/>
    <col min="14619" max="14619" width="22.42578125" customWidth="1"/>
    <col min="14620" max="14620" width="14.7109375" bestFit="1" customWidth="1"/>
    <col min="14849" max="14849" width="4.85546875" customWidth="1"/>
    <col min="14850" max="14850" width="9.7109375" customWidth="1"/>
    <col min="14851" max="14851" width="6.85546875" customWidth="1"/>
    <col min="14852" max="14852" width="10.5703125" customWidth="1"/>
    <col min="14853" max="14853" width="3.7109375" customWidth="1"/>
    <col min="14854" max="14854" width="9.85546875" customWidth="1"/>
    <col min="14855" max="14855" width="5.42578125" customWidth="1"/>
    <col min="14856" max="14856" width="11" customWidth="1"/>
    <col min="14857" max="14857" width="7" customWidth="1"/>
    <col min="14858" max="14858" width="18.7109375" customWidth="1"/>
    <col min="14859" max="14859" width="8.42578125" customWidth="1"/>
    <col min="14860" max="14860" width="5.140625" customWidth="1"/>
    <col min="14861" max="14861" width="8.42578125" customWidth="1"/>
    <col min="14862" max="14862" width="17.28515625" customWidth="1"/>
    <col min="14863" max="14863" width="16.28515625" customWidth="1"/>
    <col min="14864" max="14864" width="8" customWidth="1"/>
    <col min="14865" max="14865" width="16" customWidth="1"/>
    <col min="14866" max="14866" width="7.28515625" customWidth="1"/>
    <col min="14867" max="14867" width="4.85546875" customWidth="1"/>
    <col min="14868" max="14868" width="7.28515625" customWidth="1"/>
    <col min="14869" max="14869" width="4.140625" customWidth="1"/>
    <col min="14870" max="14870" width="10.140625" customWidth="1"/>
    <col min="14871" max="14871" width="5.7109375" customWidth="1"/>
    <col min="14872" max="14872" width="6.28515625" customWidth="1"/>
    <col min="14873" max="14873" width="9.85546875" customWidth="1"/>
    <col min="14874" max="14874" width="28.28515625" customWidth="1"/>
    <col min="14875" max="14875" width="22.42578125" customWidth="1"/>
    <col min="14876" max="14876" width="14.7109375" bestFit="1" customWidth="1"/>
    <col min="15105" max="15105" width="4.85546875" customWidth="1"/>
    <col min="15106" max="15106" width="9.7109375" customWidth="1"/>
    <col min="15107" max="15107" width="6.85546875" customWidth="1"/>
    <col min="15108" max="15108" width="10.5703125" customWidth="1"/>
    <col min="15109" max="15109" width="3.7109375" customWidth="1"/>
    <col min="15110" max="15110" width="9.85546875" customWidth="1"/>
    <col min="15111" max="15111" width="5.42578125" customWidth="1"/>
    <col min="15112" max="15112" width="11" customWidth="1"/>
    <col min="15113" max="15113" width="7" customWidth="1"/>
    <col min="15114" max="15114" width="18.7109375" customWidth="1"/>
    <col min="15115" max="15115" width="8.42578125" customWidth="1"/>
    <col min="15116" max="15116" width="5.140625" customWidth="1"/>
    <col min="15117" max="15117" width="8.42578125" customWidth="1"/>
    <col min="15118" max="15118" width="17.28515625" customWidth="1"/>
    <col min="15119" max="15119" width="16.28515625" customWidth="1"/>
    <col min="15120" max="15120" width="8" customWidth="1"/>
    <col min="15121" max="15121" width="16" customWidth="1"/>
    <col min="15122" max="15122" width="7.28515625" customWidth="1"/>
    <col min="15123" max="15123" width="4.85546875" customWidth="1"/>
    <col min="15124" max="15124" width="7.28515625" customWidth="1"/>
    <col min="15125" max="15125" width="4.140625" customWidth="1"/>
    <col min="15126" max="15126" width="10.140625" customWidth="1"/>
    <col min="15127" max="15127" width="5.7109375" customWidth="1"/>
    <col min="15128" max="15128" width="6.28515625" customWidth="1"/>
    <col min="15129" max="15129" width="9.85546875" customWidth="1"/>
    <col min="15130" max="15130" width="28.28515625" customWidth="1"/>
    <col min="15131" max="15131" width="22.42578125" customWidth="1"/>
    <col min="15132" max="15132" width="14.7109375" bestFit="1" customWidth="1"/>
    <col min="15361" max="15361" width="4.85546875" customWidth="1"/>
    <col min="15362" max="15362" width="9.7109375" customWidth="1"/>
    <col min="15363" max="15363" width="6.85546875" customWidth="1"/>
    <col min="15364" max="15364" width="10.5703125" customWidth="1"/>
    <col min="15365" max="15365" width="3.7109375" customWidth="1"/>
    <col min="15366" max="15366" width="9.85546875" customWidth="1"/>
    <col min="15367" max="15367" width="5.42578125" customWidth="1"/>
    <col min="15368" max="15368" width="11" customWidth="1"/>
    <col min="15369" max="15369" width="7" customWidth="1"/>
    <col min="15370" max="15370" width="18.7109375" customWidth="1"/>
    <col min="15371" max="15371" width="8.42578125" customWidth="1"/>
    <col min="15372" max="15372" width="5.140625" customWidth="1"/>
    <col min="15373" max="15373" width="8.42578125" customWidth="1"/>
    <col min="15374" max="15374" width="17.28515625" customWidth="1"/>
    <col min="15375" max="15375" width="16.28515625" customWidth="1"/>
    <col min="15376" max="15376" width="8" customWidth="1"/>
    <col min="15377" max="15377" width="16" customWidth="1"/>
    <col min="15378" max="15378" width="7.28515625" customWidth="1"/>
    <col min="15379" max="15379" width="4.85546875" customWidth="1"/>
    <col min="15380" max="15380" width="7.28515625" customWidth="1"/>
    <col min="15381" max="15381" width="4.140625" customWidth="1"/>
    <col min="15382" max="15382" width="10.140625" customWidth="1"/>
    <col min="15383" max="15383" width="5.7109375" customWidth="1"/>
    <col min="15384" max="15384" width="6.28515625" customWidth="1"/>
    <col min="15385" max="15385" width="9.85546875" customWidth="1"/>
    <col min="15386" max="15386" width="28.28515625" customWidth="1"/>
    <col min="15387" max="15387" width="22.42578125" customWidth="1"/>
    <col min="15388" max="15388" width="14.7109375" bestFit="1" customWidth="1"/>
    <col min="15617" max="15617" width="4.85546875" customWidth="1"/>
    <col min="15618" max="15618" width="9.7109375" customWidth="1"/>
    <col min="15619" max="15619" width="6.85546875" customWidth="1"/>
    <col min="15620" max="15620" width="10.5703125" customWidth="1"/>
    <col min="15621" max="15621" width="3.7109375" customWidth="1"/>
    <col min="15622" max="15622" width="9.85546875" customWidth="1"/>
    <col min="15623" max="15623" width="5.42578125" customWidth="1"/>
    <col min="15624" max="15624" width="11" customWidth="1"/>
    <col min="15625" max="15625" width="7" customWidth="1"/>
    <col min="15626" max="15626" width="18.7109375" customWidth="1"/>
    <col min="15627" max="15627" width="8.42578125" customWidth="1"/>
    <col min="15628" max="15628" width="5.140625" customWidth="1"/>
    <col min="15629" max="15629" width="8.42578125" customWidth="1"/>
    <col min="15630" max="15630" width="17.28515625" customWidth="1"/>
    <col min="15631" max="15631" width="16.28515625" customWidth="1"/>
    <col min="15632" max="15632" width="8" customWidth="1"/>
    <col min="15633" max="15633" width="16" customWidth="1"/>
    <col min="15634" max="15634" width="7.28515625" customWidth="1"/>
    <col min="15635" max="15635" width="4.85546875" customWidth="1"/>
    <col min="15636" max="15636" width="7.28515625" customWidth="1"/>
    <col min="15637" max="15637" width="4.140625" customWidth="1"/>
    <col min="15638" max="15638" width="10.140625" customWidth="1"/>
    <col min="15639" max="15639" width="5.7109375" customWidth="1"/>
    <col min="15640" max="15640" width="6.28515625" customWidth="1"/>
    <col min="15641" max="15641" width="9.85546875" customWidth="1"/>
    <col min="15642" max="15642" width="28.28515625" customWidth="1"/>
    <col min="15643" max="15643" width="22.42578125" customWidth="1"/>
    <col min="15644" max="15644" width="14.7109375" bestFit="1" customWidth="1"/>
    <col min="15873" max="15873" width="4.85546875" customWidth="1"/>
    <col min="15874" max="15874" width="9.7109375" customWidth="1"/>
    <col min="15875" max="15875" width="6.85546875" customWidth="1"/>
    <col min="15876" max="15876" width="10.5703125" customWidth="1"/>
    <col min="15877" max="15877" width="3.7109375" customWidth="1"/>
    <col min="15878" max="15878" width="9.85546875" customWidth="1"/>
    <col min="15879" max="15879" width="5.42578125" customWidth="1"/>
    <col min="15880" max="15880" width="11" customWidth="1"/>
    <col min="15881" max="15881" width="7" customWidth="1"/>
    <col min="15882" max="15882" width="18.7109375" customWidth="1"/>
    <col min="15883" max="15883" width="8.42578125" customWidth="1"/>
    <col min="15884" max="15884" width="5.140625" customWidth="1"/>
    <col min="15885" max="15885" width="8.42578125" customWidth="1"/>
    <col min="15886" max="15886" width="17.28515625" customWidth="1"/>
    <col min="15887" max="15887" width="16.28515625" customWidth="1"/>
    <col min="15888" max="15888" width="8" customWidth="1"/>
    <col min="15889" max="15889" width="16" customWidth="1"/>
    <col min="15890" max="15890" width="7.28515625" customWidth="1"/>
    <col min="15891" max="15891" width="4.85546875" customWidth="1"/>
    <col min="15892" max="15892" width="7.28515625" customWidth="1"/>
    <col min="15893" max="15893" width="4.140625" customWidth="1"/>
    <col min="15894" max="15894" width="10.140625" customWidth="1"/>
    <col min="15895" max="15895" width="5.7109375" customWidth="1"/>
    <col min="15896" max="15896" width="6.28515625" customWidth="1"/>
    <col min="15897" max="15897" width="9.85546875" customWidth="1"/>
    <col min="15898" max="15898" width="28.28515625" customWidth="1"/>
    <col min="15899" max="15899" width="22.42578125" customWidth="1"/>
    <col min="15900" max="15900" width="14.7109375" bestFit="1" customWidth="1"/>
    <col min="16129" max="16129" width="4.85546875" customWidth="1"/>
    <col min="16130" max="16130" width="9.7109375" customWidth="1"/>
    <col min="16131" max="16131" width="6.85546875" customWidth="1"/>
    <col min="16132" max="16132" width="10.5703125" customWidth="1"/>
    <col min="16133" max="16133" width="3.7109375" customWidth="1"/>
    <col min="16134" max="16134" width="9.85546875" customWidth="1"/>
    <col min="16135" max="16135" width="5.42578125" customWidth="1"/>
    <col min="16136" max="16136" width="11" customWidth="1"/>
    <col min="16137" max="16137" width="7" customWidth="1"/>
    <col min="16138" max="16138" width="18.7109375" customWidth="1"/>
    <col min="16139" max="16139" width="8.42578125" customWidth="1"/>
    <col min="16140" max="16140" width="5.140625" customWidth="1"/>
    <col min="16141" max="16141" width="8.42578125" customWidth="1"/>
    <col min="16142" max="16142" width="17.28515625" customWidth="1"/>
    <col min="16143" max="16143" width="16.28515625" customWidth="1"/>
    <col min="16144" max="16144" width="8" customWidth="1"/>
    <col min="16145" max="16145" width="16" customWidth="1"/>
    <col min="16146" max="16146" width="7.28515625" customWidth="1"/>
    <col min="16147" max="16147" width="4.85546875" customWidth="1"/>
    <col min="16148" max="16148" width="7.28515625" customWidth="1"/>
    <col min="16149" max="16149" width="4.140625" customWidth="1"/>
    <col min="16150" max="16150" width="10.140625" customWidth="1"/>
    <col min="16151" max="16151" width="5.7109375" customWidth="1"/>
    <col min="16152" max="16152" width="6.28515625" customWidth="1"/>
    <col min="16153" max="16153" width="9.85546875" customWidth="1"/>
    <col min="16154" max="16154" width="28.28515625" customWidth="1"/>
    <col min="16155" max="16155" width="22.42578125" customWidth="1"/>
    <col min="16156" max="16156" width="14.7109375" bestFit="1" customWidth="1"/>
  </cols>
  <sheetData>
    <row r="1" spans="1:25" ht="15.75" customHeight="1" x14ac:dyDescent="0.2">
      <c r="A1" s="1034" t="s">
        <v>708</v>
      </c>
      <c r="B1" s="1034"/>
      <c r="C1" s="1034"/>
      <c r="D1" s="1034"/>
      <c r="E1" s="1034"/>
      <c r="F1" s="1034"/>
      <c r="G1" s="1034"/>
      <c r="H1" s="1034"/>
      <c r="I1" s="1034"/>
      <c r="J1" s="1034"/>
      <c r="K1" s="1034"/>
      <c r="L1" s="1034"/>
      <c r="M1" s="1034"/>
      <c r="N1" s="1034"/>
      <c r="O1" s="1034"/>
      <c r="P1" s="1034"/>
      <c r="Q1" s="1034"/>
      <c r="R1" s="1034"/>
      <c r="S1" s="1034"/>
      <c r="T1" s="1034"/>
      <c r="U1" s="1034"/>
      <c r="V1" s="1034"/>
      <c r="W1" s="1034"/>
      <c r="X1" s="1034"/>
      <c r="Y1" s="1034"/>
    </row>
    <row r="2" spans="1:25" ht="23.45" customHeight="1" x14ac:dyDescent="0.2">
      <c r="A2" s="1034"/>
      <c r="B2" s="1034"/>
      <c r="C2" s="1034"/>
      <c r="D2" s="1034"/>
      <c r="E2" s="1034"/>
      <c r="F2" s="1034"/>
      <c r="G2" s="1034"/>
      <c r="H2" s="1034"/>
      <c r="I2" s="1034"/>
      <c r="J2" s="1034"/>
      <c r="K2" s="1034"/>
      <c r="L2" s="1034"/>
      <c r="M2" s="1034"/>
      <c r="N2" s="1034"/>
      <c r="O2" s="1034"/>
      <c r="P2" s="1034"/>
      <c r="Q2" s="1034"/>
      <c r="R2" s="1034"/>
      <c r="S2" s="1034"/>
      <c r="T2" s="1034"/>
      <c r="U2" s="1034"/>
      <c r="V2" s="1034"/>
      <c r="W2" s="1034"/>
      <c r="X2" s="1034"/>
      <c r="Y2" s="1034"/>
    </row>
    <row r="3" spans="1:25" s="92" customFormat="1" ht="22.5" customHeight="1" x14ac:dyDescent="0.25">
      <c r="A3" s="1029" t="s">
        <v>709</v>
      </c>
      <c r="B3" s="1029"/>
      <c r="C3" s="1029"/>
      <c r="D3" s="1029"/>
      <c r="E3" s="1029"/>
      <c r="F3" s="1029"/>
      <c r="G3" s="1029"/>
      <c r="H3" s="1029"/>
      <c r="I3" s="1029"/>
      <c r="J3" s="1029"/>
      <c r="K3" s="1029"/>
      <c r="L3" s="1029"/>
      <c r="M3" s="1029"/>
      <c r="N3" s="1029"/>
      <c r="O3" s="1029"/>
      <c r="P3" s="1029"/>
      <c r="Q3" s="1029"/>
      <c r="R3" s="1029"/>
      <c r="S3" s="1029"/>
      <c r="T3" s="1029"/>
      <c r="U3" s="1029"/>
      <c r="V3" s="1029"/>
      <c r="W3" s="1029"/>
      <c r="X3" s="1029"/>
      <c r="Y3" s="1029"/>
    </row>
    <row r="4" spans="1:25" s="92" customFormat="1" x14ac:dyDescent="0.2">
      <c r="A4" s="1022" t="s">
        <v>42</v>
      </c>
      <c r="B4" s="1022"/>
      <c r="C4" s="1022"/>
      <c r="D4" s="1022"/>
      <c r="E4" s="1022"/>
      <c r="F4" s="1022"/>
      <c r="G4" s="1022"/>
      <c r="H4" s="1022"/>
      <c r="I4" s="1022"/>
      <c r="J4" s="1022"/>
      <c r="K4" s="1022"/>
      <c r="L4" s="1022"/>
      <c r="M4" s="1022"/>
      <c r="N4" s="1022"/>
      <c r="O4" s="1022"/>
      <c r="P4" s="1186" t="s">
        <v>531</v>
      </c>
      <c r="Q4" s="1149" t="s">
        <v>598</v>
      </c>
      <c r="R4" s="1150"/>
      <c r="S4" s="1150"/>
      <c r="T4" s="1150"/>
      <c r="U4" s="1150"/>
      <c r="V4" s="1150"/>
      <c r="W4" s="1150"/>
      <c r="X4" s="1150"/>
      <c r="Y4" s="1151"/>
    </row>
    <row r="5" spans="1:25" s="92" customFormat="1" ht="44.25" customHeight="1" x14ac:dyDescent="0.2">
      <c r="A5" s="1022"/>
      <c r="B5" s="1022"/>
      <c r="C5" s="1022"/>
      <c r="D5" s="1022"/>
      <c r="E5" s="1022"/>
      <c r="F5" s="1022"/>
      <c r="G5" s="1022"/>
      <c r="H5" s="1022"/>
      <c r="I5" s="1022"/>
      <c r="J5" s="1022"/>
      <c r="K5" s="1022"/>
      <c r="L5" s="1022"/>
      <c r="M5" s="1022"/>
      <c r="N5" s="1022"/>
      <c r="O5" s="1022"/>
      <c r="P5" s="1152"/>
      <c r="Q5" s="1032" t="s">
        <v>868</v>
      </c>
      <c r="R5" s="1033"/>
      <c r="S5" s="1033"/>
      <c r="T5" s="1032" t="s">
        <v>869</v>
      </c>
      <c r="U5" s="1033"/>
      <c r="V5" s="1033"/>
      <c r="W5" s="1032" t="s">
        <v>895</v>
      </c>
      <c r="X5" s="1033"/>
      <c r="Y5" s="1033"/>
    </row>
    <row r="6" spans="1:25" s="92" customFormat="1" ht="19.5" customHeight="1" x14ac:dyDescent="0.2">
      <c r="A6" s="1152">
        <v>1</v>
      </c>
      <c r="B6" s="1152"/>
      <c r="C6" s="1152"/>
      <c r="D6" s="1152"/>
      <c r="E6" s="1152"/>
      <c r="F6" s="1152"/>
      <c r="G6" s="1152"/>
      <c r="H6" s="1152"/>
      <c r="I6" s="1152"/>
      <c r="J6" s="1152"/>
      <c r="K6" s="1152"/>
      <c r="L6" s="1152"/>
      <c r="M6" s="1152"/>
      <c r="N6" s="1152"/>
      <c r="O6" s="1152"/>
      <c r="P6" s="60">
        <v>2</v>
      </c>
      <c r="Q6" s="1152">
        <v>3</v>
      </c>
      <c r="R6" s="1152"/>
      <c r="S6" s="1152"/>
      <c r="T6" s="1152">
        <v>4</v>
      </c>
      <c r="U6" s="1152"/>
      <c r="V6" s="1152"/>
      <c r="W6" s="1152">
        <v>5</v>
      </c>
      <c r="X6" s="1152"/>
      <c r="Y6" s="1152"/>
    </row>
    <row r="7" spans="1:25" s="92" customFormat="1" x14ac:dyDescent="0.2">
      <c r="A7" s="1205" t="s">
        <v>710</v>
      </c>
      <c r="B7" s="1205"/>
      <c r="C7" s="1205"/>
      <c r="D7" s="1205"/>
      <c r="E7" s="1205"/>
      <c r="F7" s="1205"/>
      <c r="G7" s="1205"/>
      <c r="H7" s="1205"/>
      <c r="I7" s="1205"/>
      <c r="J7" s="1205"/>
      <c r="K7" s="1205"/>
      <c r="L7" s="1205"/>
      <c r="M7" s="1205"/>
      <c r="N7" s="1205"/>
      <c r="O7" s="1205"/>
      <c r="P7" s="40" t="s">
        <v>534</v>
      </c>
      <c r="Q7" s="1206"/>
      <c r="R7" s="1206"/>
      <c r="S7" s="1206"/>
      <c r="T7" s="1206"/>
      <c r="U7" s="1206"/>
      <c r="V7" s="1206"/>
      <c r="W7" s="1206"/>
      <c r="X7" s="1206"/>
      <c r="Y7" s="1206"/>
    </row>
    <row r="8" spans="1:25" s="92" customFormat="1" x14ac:dyDescent="0.2">
      <c r="A8" s="1205" t="s">
        <v>711</v>
      </c>
      <c r="B8" s="1205"/>
      <c r="C8" s="1205"/>
      <c r="D8" s="1205"/>
      <c r="E8" s="1205"/>
      <c r="F8" s="1205"/>
      <c r="G8" s="1205"/>
      <c r="H8" s="1205"/>
      <c r="I8" s="1205"/>
      <c r="J8" s="1205"/>
      <c r="K8" s="1205"/>
      <c r="L8" s="1205"/>
      <c r="M8" s="1205"/>
      <c r="N8" s="1205"/>
      <c r="O8" s="1205"/>
      <c r="P8" s="40" t="s">
        <v>536</v>
      </c>
      <c r="Q8" s="1206"/>
      <c r="R8" s="1206"/>
      <c r="S8" s="1206"/>
      <c r="T8" s="1206"/>
      <c r="U8" s="1206"/>
      <c r="V8" s="1206"/>
      <c r="W8" s="1206"/>
      <c r="X8" s="1206"/>
      <c r="Y8" s="1206"/>
    </row>
    <row r="9" spans="1:25" s="92" customFormat="1" x14ac:dyDescent="0.2">
      <c r="A9" s="1154" t="s">
        <v>712</v>
      </c>
      <c r="B9" s="1154"/>
      <c r="C9" s="1154"/>
      <c r="D9" s="1154"/>
      <c r="E9" s="1154"/>
      <c r="F9" s="1154"/>
      <c r="G9" s="1154"/>
      <c r="H9" s="1154"/>
      <c r="I9" s="1154"/>
      <c r="J9" s="1154"/>
      <c r="K9" s="1154"/>
      <c r="L9" s="1154"/>
      <c r="M9" s="1154"/>
      <c r="N9" s="1154"/>
      <c r="O9" s="1154"/>
      <c r="P9" s="40" t="s">
        <v>538</v>
      </c>
      <c r="Q9" s="1207">
        <f>Q22</f>
        <v>26193.004550000001</v>
      </c>
      <c r="R9" s="1207"/>
      <c r="S9" s="1207"/>
      <c r="T9" s="1207">
        <f>T22</f>
        <v>26193.004550000001</v>
      </c>
      <c r="U9" s="1207"/>
      <c r="V9" s="1207"/>
      <c r="W9" s="1207">
        <f>W22</f>
        <v>26193.004550000001</v>
      </c>
      <c r="X9" s="1207"/>
      <c r="Y9" s="1207"/>
    </row>
    <row r="10" spans="1:25" s="92" customFormat="1" x14ac:dyDescent="0.2">
      <c r="A10" s="1205" t="s">
        <v>713</v>
      </c>
      <c r="B10" s="1205"/>
      <c r="C10" s="1205"/>
      <c r="D10" s="1205"/>
      <c r="E10" s="1205"/>
      <c r="F10" s="1205"/>
      <c r="G10" s="1205"/>
      <c r="H10" s="1205"/>
      <c r="I10" s="1205"/>
      <c r="J10" s="1205"/>
      <c r="K10" s="1205"/>
      <c r="L10" s="1205"/>
      <c r="M10" s="1205"/>
      <c r="N10" s="1205"/>
      <c r="O10" s="1205"/>
      <c r="P10" s="40" t="s">
        <v>540</v>
      </c>
      <c r="Q10" s="1207"/>
      <c r="R10" s="1207"/>
      <c r="S10" s="1207"/>
      <c r="T10" s="1207"/>
      <c r="U10" s="1207"/>
      <c r="V10" s="1207"/>
      <c r="W10" s="1207"/>
      <c r="X10" s="1207"/>
      <c r="Y10" s="1207"/>
    </row>
    <row r="11" spans="1:25" s="92" customFormat="1" x14ac:dyDescent="0.2">
      <c r="A11" s="1205" t="s">
        <v>714</v>
      </c>
      <c r="B11" s="1205"/>
      <c r="C11" s="1205"/>
      <c r="D11" s="1205"/>
      <c r="E11" s="1205"/>
      <c r="F11" s="1205"/>
      <c r="G11" s="1205"/>
      <c r="H11" s="1205"/>
      <c r="I11" s="1205"/>
      <c r="J11" s="1205"/>
      <c r="K11" s="1205"/>
      <c r="L11" s="1205"/>
      <c r="M11" s="1205"/>
      <c r="N11" s="1205"/>
      <c r="O11" s="1205"/>
      <c r="P11" s="40" t="s">
        <v>542</v>
      </c>
      <c r="Q11" s="1207"/>
      <c r="R11" s="1207"/>
      <c r="S11" s="1207"/>
      <c r="T11" s="1207"/>
      <c r="U11" s="1207"/>
      <c r="V11" s="1207"/>
      <c r="W11" s="1207"/>
      <c r="X11" s="1207"/>
      <c r="Y11" s="1207"/>
    </row>
    <row r="12" spans="1:25" s="92" customFormat="1" x14ac:dyDescent="0.2">
      <c r="A12" s="1205" t="s">
        <v>715</v>
      </c>
      <c r="B12" s="1205"/>
      <c r="C12" s="1205"/>
      <c r="D12" s="1205"/>
      <c r="E12" s="1205"/>
      <c r="F12" s="1205"/>
      <c r="G12" s="1205"/>
      <c r="H12" s="1205"/>
      <c r="I12" s="1205"/>
      <c r="J12" s="1205"/>
      <c r="K12" s="1205"/>
      <c r="L12" s="1205"/>
      <c r="M12" s="1205"/>
      <c r="N12" s="1205"/>
      <c r="O12" s="1205"/>
      <c r="P12" s="40" t="s">
        <v>544</v>
      </c>
      <c r="Q12" s="1207">
        <f>SUM(Q7:S11)</f>
        <v>26193.004550000001</v>
      </c>
      <c r="R12" s="1207"/>
      <c r="S12" s="1207"/>
      <c r="T12" s="1207">
        <f>SUM(T7:V11)</f>
        <v>26193.004550000001</v>
      </c>
      <c r="U12" s="1207"/>
      <c r="V12" s="1207"/>
      <c r="W12" s="1207">
        <f>SUM(W7:Y11)</f>
        <v>26193.004550000001</v>
      </c>
      <c r="X12" s="1207"/>
      <c r="Y12" s="1207"/>
    </row>
    <row r="13" spans="1:25" s="92" customFormat="1" ht="15.75" x14ac:dyDescent="0.25">
      <c r="A13" s="1208" t="s">
        <v>574</v>
      </c>
      <c r="B13" s="1208"/>
      <c r="C13" s="1208"/>
      <c r="D13" s="1208"/>
      <c r="E13" s="1208"/>
      <c r="F13" s="1208"/>
      <c r="G13" s="1208"/>
      <c r="H13" s="1208"/>
      <c r="I13" s="1208"/>
      <c r="J13" s="1208"/>
      <c r="K13" s="1208"/>
      <c r="L13" s="1208"/>
      <c r="M13" s="1208"/>
      <c r="N13" s="1208"/>
      <c r="O13" s="1208"/>
      <c r="P13" s="40" t="s">
        <v>564</v>
      </c>
      <c r="Q13" s="1207">
        <f>SUM(Q7:S12)/2</f>
        <v>26193.004550000001</v>
      </c>
      <c r="R13" s="1207"/>
      <c r="S13" s="1207"/>
      <c r="T13" s="1207">
        <f>T12</f>
        <v>26193.004550000001</v>
      </c>
      <c r="U13" s="1207"/>
      <c r="V13" s="1207"/>
      <c r="W13" s="1207">
        <f>W12</f>
        <v>26193.004550000001</v>
      </c>
      <c r="X13" s="1207"/>
      <c r="Y13" s="1207"/>
    </row>
    <row r="14" spans="1:25" s="92" customFormat="1" ht="14.45" customHeight="1" x14ac:dyDescent="0.2">
      <c r="A14" s="1209"/>
      <c r="B14" s="1209"/>
      <c r="C14" s="1209"/>
      <c r="D14" s="1209"/>
      <c r="E14" s="1209"/>
      <c r="F14" s="1209"/>
      <c r="G14" s="1209"/>
      <c r="H14" s="1209"/>
      <c r="I14" s="1209"/>
      <c r="J14" s="1209"/>
      <c r="K14" s="1209"/>
      <c r="L14" s="1209"/>
      <c r="M14" s="1209"/>
      <c r="N14" s="1209"/>
      <c r="O14" s="1209"/>
      <c r="P14" s="90"/>
      <c r="Q14" s="1210"/>
      <c r="R14" s="1210"/>
      <c r="S14" s="1210"/>
      <c r="T14"/>
      <c r="U14"/>
      <c r="V14"/>
      <c r="W14"/>
      <c r="X14"/>
      <c r="Y14"/>
    </row>
    <row r="15" spans="1:25" s="92" customFormat="1" ht="15.75" x14ac:dyDescent="0.25">
      <c r="A15" s="1029" t="s">
        <v>716</v>
      </c>
      <c r="B15" s="1029"/>
      <c r="C15" s="1029"/>
      <c r="D15" s="1029"/>
      <c r="E15" s="1029"/>
      <c r="F15" s="1029"/>
      <c r="G15" s="1029"/>
      <c r="H15" s="1029"/>
      <c r="I15" s="1029"/>
      <c r="J15" s="1029"/>
      <c r="K15" s="1029"/>
      <c r="L15" s="1029"/>
      <c r="M15" s="1029"/>
      <c r="N15" s="1029"/>
      <c r="O15" s="1029"/>
      <c r="P15" s="1029"/>
      <c r="Q15" s="1029"/>
      <c r="R15" s="1029"/>
      <c r="S15" s="1029"/>
      <c r="T15" s="1029"/>
      <c r="U15" s="1029"/>
      <c r="V15" s="1029"/>
      <c r="W15" s="1029"/>
      <c r="X15" s="1029"/>
      <c r="Y15" s="1029"/>
    </row>
    <row r="16" spans="1:25" s="92" customFormat="1" x14ac:dyDescent="0.2">
      <c r="A16" s="1022" t="s">
        <v>42</v>
      </c>
      <c r="B16" s="1022"/>
      <c r="C16" s="1022"/>
      <c r="D16" s="1022"/>
      <c r="E16" s="1022"/>
      <c r="F16" s="1022"/>
      <c r="G16" s="1022"/>
      <c r="H16" s="1022"/>
      <c r="I16" s="1022"/>
      <c r="J16" s="1022"/>
      <c r="K16" s="1022"/>
      <c r="L16" s="1022"/>
      <c r="M16" s="1022"/>
      <c r="N16" s="1022"/>
      <c r="O16" s="1022"/>
      <c r="P16" s="1186" t="s">
        <v>531</v>
      </c>
      <c r="Q16" s="1149" t="s">
        <v>598</v>
      </c>
      <c r="R16" s="1150"/>
      <c r="S16" s="1150"/>
      <c r="T16" s="1150"/>
      <c r="U16" s="1150"/>
      <c r="V16" s="1150"/>
      <c r="W16" s="1150"/>
      <c r="X16" s="1150"/>
      <c r="Y16" s="1151"/>
    </row>
    <row r="17" spans="1:27" s="92" customFormat="1" ht="42" customHeight="1" x14ac:dyDescent="0.2">
      <c r="A17" s="1022"/>
      <c r="B17" s="1022"/>
      <c r="C17" s="1022"/>
      <c r="D17" s="1022"/>
      <c r="E17" s="1022"/>
      <c r="F17" s="1022"/>
      <c r="G17" s="1022"/>
      <c r="H17" s="1022"/>
      <c r="I17" s="1022"/>
      <c r="J17" s="1022"/>
      <c r="K17" s="1022"/>
      <c r="L17" s="1022"/>
      <c r="M17" s="1022"/>
      <c r="N17" s="1022"/>
      <c r="O17" s="1022"/>
      <c r="P17" s="1152"/>
      <c r="Q17" s="1032" t="s">
        <v>868</v>
      </c>
      <c r="R17" s="1033"/>
      <c r="S17" s="1033"/>
      <c r="T17" s="1032" t="s">
        <v>869</v>
      </c>
      <c r="U17" s="1033"/>
      <c r="V17" s="1033"/>
      <c r="W17" s="1032" t="s">
        <v>895</v>
      </c>
      <c r="X17" s="1033"/>
      <c r="Y17" s="1033"/>
    </row>
    <row r="18" spans="1:27" x14ac:dyDescent="0.2">
      <c r="A18" s="1152">
        <v>1</v>
      </c>
      <c r="B18" s="1152"/>
      <c r="C18" s="1152"/>
      <c r="D18" s="1152"/>
      <c r="E18" s="1152"/>
      <c r="F18" s="1152"/>
      <c r="G18" s="1152"/>
      <c r="H18" s="1152"/>
      <c r="I18" s="1152"/>
      <c r="J18" s="1152"/>
      <c r="K18" s="1152"/>
      <c r="L18" s="1152"/>
      <c r="M18" s="1152"/>
      <c r="N18" s="1152"/>
      <c r="O18" s="1152"/>
      <c r="P18" s="60">
        <v>2</v>
      </c>
      <c r="Q18" s="1152">
        <v>3</v>
      </c>
      <c r="R18" s="1152"/>
      <c r="S18" s="1152"/>
      <c r="T18" s="1152">
        <v>4</v>
      </c>
      <c r="U18" s="1152"/>
      <c r="V18" s="1152"/>
      <c r="W18" s="1152">
        <v>5</v>
      </c>
      <c r="X18" s="1152"/>
      <c r="Y18" s="1152"/>
    </row>
    <row r="19" spans="1:27" x14ac:dyDescent="0.2">
      <c r="A19" s="1205" t="s">
        <v>717</v>
      </c>
      <c r="B19" s="1205"/>
      <c r="C19" s="1205"/>
      <c r="D19" s="1205"/>
      <c r="E19" s="1205"/>
      <c r="F19" s="1205"/>
      <c r="G19" s="1205"/>
      <c r="H19" s="1205"/>
      <c r="I19" s="1205"/>
      <c r="J19" s="1205"/>
      <c r="K19" s="1205"/>
      <c r="L19" s="1205"/>
      <c r="M19" s="1205"/>
      <c r="N19" s="1205"/>
      <c r="O19" s="1205"/>
      <c r="P19" s="40" t="s">
        <v>49</v>
      </c>
      <c r="Q19" s="1207">
        <f>Q28</f>
        <v>13580.001500000002</v>
      </c>
      <c r="R19" s="1207"/>
      <c r="S19" s="1207"/>
      <c r="T19" s="1207">
        <f>T30</f>
        <v>13580.001500000002</v>
      </c>
      <c r="U19" s="1207"/>
      <c r="V19" s="1207"/>
      <c r="W19" s="1207">
        <f>W30</f>
        <v>13580.001500000002</v>
      </c>
      <c r="X19" s="1207"/>
      <c r="Y19" s="1207"/>
    </row>
    <row r="20" spans="1:27" x14ac:dyDescent="0.2">
      <c r="A20" s="1205" t="s">
        <v>514</v>
      </c>
      <c r="B20" s="1205"/>
      <c r="C20" s="1205"/>
      <c r="D20" s="1205"/>
      <c r="E20" s="1205"/>
      <c r="F20" s="1205"/>
      <c r="G20" s="1205"/>
      <c r="H20" s="1205"/>
      <c r="I20" s="1205"/>
      <c r="J20" s="1205"/>
      <c r="K20" s="1205"/>
      <c r="L20" s="1205"/>
      <c r="M20" s="1205"/>
      <c r="N20" s="1205"/>
      <c r="O20" s="1205"/>
      <c r="P20" s="40" t="s">
        <v>50</v>
      </c>
      <c r="Q20" s="1207">
        <f>Q64</f>
        <v>12613.003049999999</v>
      </c>
      <c r="R20" s="1207"/>
      <c r="S20" s="1207"/>
      <c r="T20" s="1207">
        <f>Q20</f>
        <v>12613.003049999999</v>
      </c>
      <c r="U20" s="1207"/>
      <c r="V20" s="1207"/>
      <c r="W20" s="1207">
        <f>Q20</f>
        <v>12613.003049999999</v>
      </c>
      <c r="X20" s="1207"/>
      <c r="Y20" s="1207"/>
    </row>
    <row r="21" spans="1:27" x14ac:dyDescent="0.2">
      <c r="A21" s="1155" t="s">
        <v>718</v>
      </c>
      <c r="B21" s="1155"/>
      <c r="C21" s="1155"/>
      <c r="D21" s="1155"/>
      <c r="E21" s="1155"/>
      <c r="F21" s="1155"/>
      <c r="G21" s="1155"/>
      <c r="H21" s="1155"/>
      <c r="I21" s="1155"/>
      <c r="J21" s="1155"/>
      <c r="K21" s="1155"/>
      <c r="L21" s="1155"/>
      <c r="M21" s="1155"/>
      <c r="N21" s="1155"/>
      <c r="O21" s="1155"/>
      <c r="P21" s="40" t="s">
        <v>672</v>
      </c>
      <c r="Q21" s="1207"/>
      <c r="R21" s="1207"/>
      <c r="S21" s="1207"/>
      <c r="T21" s="1207"/>
      <c r="U21" s="1207"/>
      <c r="V21" s="1207"/>
      <c r="W21" s="1207"/>
      <c r="X21" s="1207"/>
      <c r="Y21" s="1207"/>
    </row>
    <row r="22" spans="1:27" ht="15.75" x14ac:dyDescent="0.25">
      <c r="A22" s="1208" t="s">
        <v>574</v>
      </c>
      <c r="B22" s="1208"/>
      <c r="C22" s="1208"/>
      <c r="D22" s="1208"/>
      <c r="E22" s="1208"/>
      <c r="F22" s="1208"/>
      <c r="G22" s="1208"/>
      <c r="H22" s="1208"/>
      <c r="I22" s="1208"/>
      <c r="J22" s="1208"/>
      <c r="K22" s="1208"/>
      <c r="L22" s="1208"/>
      <c r="M22" s="1208"/>
      <c r="N22" s="1208"/>
      <c r="O22" s="1208"/>
      <c r="P22" s="40" t="s">
        <v>564</v>
      </c>
      <c r="Q22" s="1211">
        <f>Q19+Q20</f>
        <v>26193.004550000001</v>
      </c>
      <c r="R22" s="1211"/>
      <c r="S22" s="1211"/>
      <c r="T22" s="1212">
        <f>T19+T20</f>
        <v>26193.004550000001</v>
      </c>
      <c r="U22" s="1212"/>
      <c r="V22" s="1212"/>
      <c r="W22" s="1213">
        <f>W19+W20</f>
        <v>26193.004550000001</v>
      </c>
      <c r="X22" s="1213"/>
      <c r="Y22" s="1213"/>
      <c r="Z22">
        <v>2189741</v>
      </c>
      <c r="AA22" s="73">
        <f>Q22-Z22</f>
        <v>-2163547.9954499998</v>
      </c>
    </row>
    <row r="23" spans="1:27" ht="30.75" customHeight="1" x14ac:dyDescent="0.2"/>
    <row r="24" spans="1:27" ht="15.75" x14ac:dyDescent="0.25">
      <c r="A24" s="1029" t="s">
        <v>719</v>
      </c>
      <c r="B24" s="1029"/>
      <c r="C24" s="1029"/>
      <c r="D24" s="1029"/>
      <c r="E24" s="1029"/>
      <c r="F24" s="1029"/>
      <c r="G24" s="1029"/>
      <c r="H24" s="1029"/>
      <c r="I24" s="1029"/>
      <c r="J24" s="1029"/>
      <c r="K24" s="1029"/>
      <c r="L24" s="1029"/>
      <c r="M24" s="1029"/>
      <c r="N24" s="1029"/>
      <c r="O24" s="1029"/>
      <c r="P24" s="1029"/>
      <c r="Q24" s="1029"/>
      <c r="R24" s="1029"/>
      <c r="S24" s="1029"/>
      <c r="T24" s="1029"/>
      <c r="U24" s="1029"/>
      <c r="V24" s="1029"/>
      <c r="W24" s="1029"/>
      <c r="X24" s="1029"/>
      <c r="Y24" s="1029"/>
    </row>
    <row r="25" spans="1:27" x14ac:dyDescent="0.2">
      <c r="A25" s="1022" t="s">
        <v>720</v>
      </c>
      <c r="B25" s="1022"/>
      <c r="C25" s="1022"/>
      <c r="D25" s="1022"/>
      <c r="E25" s="1022"/>
      <c r="F25" s="1022"/>
      <c r="G25" s="1022"/>
      <c r="H25" s="1022"/>
      <c r="I25" s="1022"/>
      <c r="J25" s="1022"/>
      <c r="K25" s="1022"/>
      <c r="L25" s="1022"/>
      <c r="M25" s="1022"/>
      <c r="N25" s="1022"/>
      <c r="O25" s="1022"/>
      <c r="P25" s="1186" t="s">
        <v>531</v>
      </c>
      <c r="Q25" s="1149" t="s">
        <v>598</v>
      </c>
      <c r="R25" s="1150"/>
      <c r="S25" s="1150"/>
      <c r="T25" s="1150"/>
      <c r="U25" s="1150"/>
      <c r="V25" s="1150"/>
      <c r="W25" s="1150"/>
      <c r="X25" s="1150"/>
      <c r="Y25" s="1151"/>
    </row>
    <row r="26" spans="1:27" ht="40.5" customHeight="1" x14ac:dyDescent="0.2">
      <c r="A26" s="1022"/>
      <c r="B26" s="1022"/>
      <c r="C26" s="1022"/>
      <c r="D26" s="1022"/>
      <c r="E26" s="1022"/>
      <c r="F26" s="1022"/>
      <c r="G26" s="1022"/>
      <c r="H26" s="1022"/>
      <c r="I26" s="1022"/>
      <c r="J26" s="1022"/>
      <c r="K26" s="1022"/>
      <c r="L26" s="1022"/>
      <c r="M26" s="1022"/>
      <c r="N26" s="1022"/>
      <c r="O26" s="1022"/>
      <c r="P26" s="1152"/>
      <c r="Q26" s="1032" t="s">
        <v>868</v>
      </c>
      <c r="R26" s="1033"/>
      <c r="S26" s="1033"/>
      <c r="T26" s="1032" t="s">
        <v>869</v>
      </c>
      <c r="U26" s="1033"/>
      <c r="V26" s="1033"/>
      <c r="W26" s="1032" t="s">
        <v>895</v>
      </c>
      <c r="X26" s="1033"/>
      <c r="Y26" s="1033"/>
    </row>
    <row r="27" spans="1:27" x14ac:dyDescent="0.2">
      <c r="A27" s="1152">
        <v>1</v>
      </c>
      <c r="B27" s="1152"/>
      <c r="C27" s="1152"/>
      <c r="D27" s="1152"/>
      <c r="E27" s="1152"/>
      <c r="F27" s="1152"/>
      <c r="G27" s="1152"/>
      <c r="H27" s="1152"/>
      <c r="I27" s="1152"/>
      <c r="J27" s="1152"/>
      <c r="K27" s="1152"/>
      <c r="L27" s="1152"/>
      <c r="M27" s="1152"/>
      <c r="N27" s="1152"/>
      <c r="O27" s="1152"/>
      <c r="P27" s="60">
        <v>2</v>
      </c>
      <c r="Q27" s="1152">
        <v>3</v>
      </c>
      <c r="R27" s="1152"/>
      <c r="S27" s="1152"/>
      <c r="T27" s="1152">
        <v>4</v>
      </c>
      <c r="U27" s="1152"/>
      <c r="V27" s="1152"/>
      <c r="W27" s="1152">
        <v>5</v>
      </c>
      <c r="X27" s="1152"/>
      <c r="Y27" s="1152"/>
    </row>
    <row r="28" spans="1:27" ht="15.75" customHeight="1" x14ac:dyDescent="0.2">
      <c r="A28" s="1186">
        <v>11811000</v>
      </c>
      <c r="B28" s="1186"/>
      <c r="C28" s="1186"/>
      <c r="D28" s="1186"/>
      <c r="E28" s="1186"/>
      <c r="F28" s="1186"/>
      <c r="G28" s="1186"/>
      <c r="H28" s="1186"/>
      <c r="I28" s="1186"/>
      <c r="J28" s="1186"/>
      <c r="K28" s="1186"/>
      <c r="L28" s="1186"/>
      <c r="M28" s="1186"/>
      <c r="N28" s="1186"/>
      <c r="O28" s="1186"/>
      <c r="P28" s="40" t="s">
        <v>49</v>
      </c>
      <c r="Q28" s="1214">
        <f>X38</f>
        <v>13580.001500000002</v>
      </c>
      <c r="R28" s="1214"/>
      <c r="S28" s="1214"/>
      <c r="T28" s="1214">
        <f>X47</f>
        <v>13580.001500000002</v>
      </c>
      <c r="U28" s="1214"/>
      <c r="V28" s="1214"/>
      <c r="W28" s="1214">
        <f>X55</f>
        <v>13580.001500000002</v>
      </c>
      <c r="X28" s="1214"/>
      <c r="Y28" s="1214"/>
    </row>
    <row r="29" spans="1:27" x14ac:dyDescent="0.2">
      <c r="A29" s="1085"/>
      <c r="B29" s="1085"/>
      <c r="C29" s="1085"/>
      <c r="D29" s="1085"/>
      <c r="E29" s="1085"/>
      <c r="F29" s="1085"/>
      <c r="G29" s="1085"/>
      <c r="H29" s="1085"/>
      <c r="I29" s="1085"/>
      <c r="J29" s="1085"/>
      <c r="K29" s="1085"/>
      <c r="L29" s="1085"/>
      <c r="M29" s="1085"/>
      <c r="N29" s="1085"/>
      <c r="O29" s="1085"/>
      <c r="P29" s="40" t="s">
        <v>50</v>
      </c>
      <c r="Q29" s="1214"/>
      <c r="R29" s="1214"/>
      <c r="S29" s="1214"/>
      <c r="T29" s="1214"/>
      <c r="U29" s="1214"/>
      <c r="V29" s="1214"/>
      <c r="W29" s="1214"/>
      <c r="X29" s="1214"/>
      <c r="Y29" s="1214"/>
    </row>
    <row r="30" spans="1:27" ht="15.75" customHeight="1" x14ac:dyDescent="0.25">
      <c r="A30" s="1208" t="s">
        <v>574</v>
      </c>
      <c r="B30" s="1208"/>
      <c r="C30" s="1208"/>
      <c r="D30" s="1208"/>
      <c r="E30" s="1208"/>
      <c r="F30" s="1208"/>
      <c r="G30" s="1208"/>
      <c r="H30" s="1208"/>
      <c r="I30" s="1208"/>
      <c r="J30" s="1208"/>
      <c r="K30" s="1208"/>
      <c r="L30" s="1208"/>
      <c r="M30" s="1208"/>
      <c r="N30" s="1208"/>
      <c r="O30" s="1208"/>
      <c r="P30" s="40" t="s">
        <v>564</v>
      </c>
      <c r="Q30" s="1214">
        <f>Q28</f>
        <v>13580.001500000002</v>
      </c>
      <c r="R30" s="1214"/>
      <c r="S30" s="1214"/>
      <c r="T30" s="1214">
        <f>T28</f>
        <v>13580.001500000002</v>
      </c>
      <c r="U30" s="1214"/>
      <c r="V30" s="1214"/>
      <c r="W30" s="1214">
        <f>W28</f>
        <v>13580.001500000002</v>
      </c>
      <c r="X30" s="1214"/>
      <c r="Y30" s="1214"/>
    </row>
    <row r="31" spans="1:27" ht="13.15" customHeight="1" x14ac:dyDescent="0.25">
      <c r="A31" s="6"/>
      <c r="B31" s="6"/>
      <c r="C31" s="6"/>
      <c r="D31" s="6"/>
      <c r="E31" s="6"/>
      <c r="F31" s="6"/>
      <c r="G31" s="6"/>
      <c r="H31" s="6"/>
      <c r="I31" s="6"/>
      <c r="J31" s="6"/>
      <c r="K31" s="6"/>
      <c r="L31" s="6"/>
      <c r="M31" s="6"/>
      <c r="N31" s="6"/>
      <c r="O31" s="6"/>
      <c r="P31" s="79"/>
      <c r="Q31" s="128"/>
      <c r="R31" s="128"/>
      <c r="S31" s="128"/>
      <c r="T31" s="128"/>
      <c r="U31" s="128"/>
      <c r="V31" s="128"/>
      <c r="W31" s="128"/>
      <c r="X31" s="128"/>
      <c r="Y31" s="128"/>
    </row>
    <row r="32" spans="1:27" ht="36" customHeight="1" x14ac:dyDescent="0.2">
      <c r="A32" s="1078" t="s">
        <v>898</v>
      </c>
      <c r="B32" s="1079"/>
      <c r="C32" s="1079"/>
      <c r="D32" s="1079"/>
      <c r="E32" s="1079"/>
      <c r="F32" s="1079"/>
      <c r="G32" s="1079"/>
      <c r="H32" s="1079"/>
      <c r="I32" s="1079"/>
      <c r="J32" s="1079"/>
      <c r="K32" s="1079"/>
      <c r="L32" s="1079"/>
      <c r="M32" s="1079"/>
      <c r="N32" s="1079"/>
      <c r="O32" s="1079"/>
      <c r="P32" s="1079"/>
      <c r="Q32" s="1079"/>
      <c r="R32" s="1079"/>
      <c r="S32" s="1079"/>
      <c r="T32" s="1079"/>
      <c r="U32" s="1079"/>
      <c r="V32" s="1079"/>
      <c r="W32" s="1079"/>
      <c r="X32" s="1079"/>
      <c r="Y32" s="1079"/>
    </row>
    <row r="33" spans="1:26" ht="68.25" customHeight="1" x14ac:dyDescent="0.2">
      <c r="A33" s="1030" t="s">
        <v>720</v>
      </c>
      <c r="B33" s="1030"/>
      <c r="C33" s="1186" t="s">
        <v>721</v>
      </c>
      <c r="D33" s="1152"/>
      <c r="E33" s="1152"/>
      <c r="F33" s="1152"/>
      <c r="G33" s="1152"/>
      <c r="H33" s="1152"/>
      <c r="I33" s="1152"/>
      <c r="J33" s="1152"/>
      <c r="K33" s="1158" t="s">
        <v>722</v>
      </c>
      <c r="L33" s="1216"/>
      <c r="M33" s="1215"/>
      <c r="N33" s="1067" t="s">
        <v>723</v>
      </c>
      <c r="O33" s="1186" t="s">
        <v>724</v>
      </c>
      <c r="P33" s="1030" t="s">
        <v>725</v>
      </c>
      <c r="Q33" s="1030" t="s">
        <v>726</v>
      </c>
      <c r="R33" s="1186" t="s">
        <v>727</v>
      </c>
      <c r="S33" s="1186"/>
      <c r="T33" s="1186"/>
      <c r="U33" s="1030" t="s">
        <v>728</v>
      </c>
      <c r="V33" s="1022"/>
      <c r="W33" s="1030" t="s">
        <v>665</v>
      </c>
      <c r="X33" s="1030" t="s">
        <v>729</v>
      </c>
      <c r="Y33" s="1022"/>
    </row>
    <row r="34" spans="1:26" ht="155.25" customHeight="1" x14ac:dyDescent="0.2">
      <c r="A34" s="1030"/>
      <c r="B34" s="1030"/>
      <c r="C34" s="1022" t="s">
        <v>730</v>
      </c>
      <c r="D34" s="1022"/>
      <c r="E34" s="1022"/>
      <c r="F34" s="1022"/>
      <c r="G34" s="1030" t="s">
        <v>731</v>
      </c>
      <c r="H34" s="1030"/>
      <c r="I34" s="1030"/>
      <c r="J34" s="1030"/>
      <c r="K34" s="1158" t="s">
        <v>732</v>
      </c>
      <c r="L34" s="1215"/>
      <c r="M34" s="61" t="s">
        <v>733</v>
      </c>
      <c r="N34" s="1068"/>
      <c r="O34" s="1186"/>
      <c r="P34" s="1030"/>
      <c r="Q34" s="1022"/>
      <c r="R34" s="1030" t="s">
        <v>734</v>
      </c>
      <c r="S34" s="1022"/>
      <c r="T34" s="56" t="s">
        <v>31</v>
      </c>
      <c r="U34" s="1022"/>
      <c r="V34" s="1022"/>
      <c r="W34" s="1030"/>
      <c r="X34" s="1022"/>
      <c r="Y34" s="1022"/>
    </row>
    <row r="35" spans="1:26" x14ac:dyDescent="0.2">
      <c r="A35" s="1152">
        <v>1</v>
      </c>
      <c r="B35" s="1152"/>
      <c r="C35" s="1152">
        <v>2</v>
      </c>
      <c r="D35" s="1152"/>
      <c r="E35" s="1152"/>
      <c r="F35" s="1152"/>
      <c r="G35" s="1152">
        <v>3</v>
      </c>
      <c r="H35" s="1152"/>
      <c r="I35" s="1152"/>
      <c r="J35" s="1152"/>
      <c r="K35" s="1152">
        <v>4</v>
      </c>
      <c r="L35" s="1152"/>
      <c r="M35" s="60">
        <v>5</v>
      </c>
      <c r="N35" s="60">
        <v>6</v>
      </c>
      <c r="O35" s="60">
        <v>7</v>
      </c>
      <c r="P35" s="60">
        <v>8</v>
      </c>
      <c r="Q35" s="60">
        <v>9</v>
      </c>
      <c r="R35" s="1152">
        <v>10</v>
      </c>
      <c r="S35" s="1152"/>
      <c r="T35" s="60">
        <v>11</v>
      </c>
      <c r="U35" s="1152">
        <v>12</v>
      </c>
      <c r="V35" s="1152"/>
      <c r="W35" s="60" t="s">
        <v>735</v>
      </c>
      <c r="X35" s="1152">
        <v>14</v>
      </c>
      <c r="Y35" s="1152"/>
    </row>
    <row r="36" spans="1:26" x14ac:dyDescent="0.2">
      <c r="A36" s="1152">
        <v>11811000</v>
      </c>
      <c r="B36" s="1152"/>
      <c r="C36" s="1207">
        <v>617268.25</v>
      </c>
      <c r="D36" s="1207"/>
      <c r="E36" s="1207"/>
      <c r="F36" s="1207"/>
      <c r="G36" s="1207">
        <f>C36</f>
        <v>617268.25</v>
      </c>
      <c r="H36" s="1207"/>
      <c r="I36" s="1207"/>
      <c r="J36" s="1207"/>
      <c r="K36" s="1207"/>
      <c r="L36" s="1207"/>
      <c r="M36" s="71">
        <v>0</v>
      </c>
      <c r="N36" s="71">
        <f>C36-M36</f>
        <v>617268.25</v>
      </c>
      <c r="O36" s="71"/>
      <c r="P36" s="71">
        <v>2.2000000000000002</v>
      </c>
      <c r="Q36" s="71">
        <f>N36*P36%+0.1</f>
        <v>13580.001500000002</v>
      </c>
      <c r="R36" s="1207"/>
      <c r="S36" s="1207"/>
      <c r="T36" s="71">
        <v>0</v>
      </c>
      <c r="U36" s="1207">
        <v>0</v>
      </c>
      <c r="V36" s="1207"/>
      <c r="W36" s="71" t="s">
        <v>49</v>
      </c>
      <c r="X36" s="1207">
        <f>Q36-T36+U36</f>
        <v>13580.001500000002</v>
      </c>
      <c r="Y36" s="1207"/>
      <c r="Z36" t="s">
        <v>1013</v>
      </c>
    </row>
    <row r="37" spans="1:26" x14ac:dyDescent="0.2">
      <c r="A37" s="1152"/>
      <c r="B37" s="1152"/>
      <c r="C37" s="1207">
        <v>0</v>
      </c>
      <c r="D37" s="1207"/>
      <c r="E37" s="1207"/>
      <c r="F37" s="1207"/>
      <c r="G37" s="1207">
        <f>C37</f>
        <v>0</v>
      </c>
      <c r="H37" s="1207"/>
      <c r="I37" s="1207"/>
      <c r="J37" s="1207"/>
      <c r="K37" s="1207"/>
      <c r="L37" s="1207"/>
      <c r="M37" s="71"/>
      <c r="N37" s="71">
        <f>C37-M37</f>
        <v>0</v>
      </c>
      <c r="O37" s="71"/>
      <c r="P37" s="71"/>
      <c r="Q37" s="71">
        <v>0</v>
      </c>
      <c r="R37" s="1207"/>
      <c r="S37" s="1207"/>
      <c r="T37" s="71"/>
      <c r="U37" s="1207"/>
      <c r="V37" s="1207"/>
      <c r="W37" s="71" t="s">
        <v>50</v>
      </c>
      <c r="X37" s="1207">
        <f>Q37-T37+U37</f>
        <v>0</v>
      </c>
      <c r="Y37" s="1207"/>
    </row>
    <row r="38" spans="1:26" ht="15.75" x14ac:dyDescent="0.25">
      <c r="A38" s="1208" t="s">
        <v>478</v>
      </c>
      <c r="B38" s="1208"/>
      <c r="C38" s="1207">
        <f>SUM(C36:F37)</f>
        <v>617268.25</v>
      </c>
      <c r="D38" s="1207"/>
      <c r="E38" s="1207"/>
      <c r="F38" s="1207"/>
      <c r="G38" s="1207">
        <f>SUM(G36:J37)</f>
        <v>617268.25</v>
      </c>
      <c r="H38" s="1207"/>
      <c r="I38" s="1207"/>
      <c r="J38" s="1207"/>
      <c r="K38" s="1207" t="s">
        <v>54</v>
      </c>
      <c r="L38" s="1207"/>
      <c r="M38" s="71">
        <v>0</v>
      </c>
      <c r="N38" s="71">
        <f>SUM(N36:N37)</f>
        <v>617268.25</v>
      </c>
      <c r="O38" s="71" t="s">
        <v>54</v>
      </c>
      <c r="P38" s="71" t="s">
        <v>54</v>
      </c>
      <c r="Q38" s="71">
        <f>SUM(Q36:Q37)</f>
        <v>13580.001500000002</v>
      </c>
      <c r="R38" s="1207" t="s">
        <v>54</v>
      </c>
      <c r="S38" s="1207"/>
      <c r="T38" s="71">
        <f>T37</f>
        <v>0</v>
      </c>
      <c r="U38" s="1207">
        <f>U37</f>
        <v>0</v>
      </c>
      <c r="V38" s="1207"/>
      <c r="W38" s="71" t="s">
        <v>564</v>
      </c>
      <c r="X38" s="1207">
        <f>SUM(X36:Y37)</f>
        <v>13580.001500000002</v>
      </c>
      <c r="Y38" s="1207"/>
      <c r="Z38" t="s">
        <v>1009</v>
      </c>
    </row>
    <row r="39" spans="1:26" ht="15.75" x14ac:dyDescent="0.25">
      <c r="A39" s="6"/>
      <c r="B39" s="6"/>
      <c r="C39" s="129"/>
      <c r="D39" s="129"/>
      <c r="E39" s="129"/>
      <c r="F39" s="129"/>
      <c r="G39" s="129"/>
      <c r="H39" s="129"/>
      <c r="I39" s="129"/>
      <c r="J39" s="129"/>
      <c r="K39" s="129"/>
      <c r="L39" s="129"/>
      <c r="M39" s="129"/>
      <c r="N39" s="129"/>
      <c r="O39" s="129"/>
      <c r="P39" s="129"/>
      <c r="Q39" s="129"/>
      <c r="R39" s="129"/>
      <c r="S39" s="129"/>
      <c r="T39" s="129"/>
      <c r="U39" s="129"/>
      <c r="V39" s="129"/>
      <c r="W39" s="129"/>
      <c r="X39" s="129"/>
      <c r="Y39" s="129"/>
      <c r="Z39" s="73">
        <v>2994123.2915400001</v>
      </c>
    </row>
    <row r="40" spans="1:26" ht="31.5" customHeight="1" x14ac:dyDescent="0.2">
      <c r="A40" s="1078" t="s">
        <v>931</v>
      </c>
      <c r="B40" s="1079"/>
      <c r="C40" s="1079"/>
      <c r="D40" s="1079"/>
      <c r="E40" s="1079"/>
      <c r="F40" s="1079"/>
      <c r="G40" s="1079"/>
      <c r="H40" s="1079"/>
      <c r="I40" s="1079"/>
      <c r="J40" s="1079"/>
      <c r="K40" s="1079"/>
      <c r="L40" s="1079"/>
      <c r="M40" s="1079"/>
      <c r="N40" s="1079"/>
      <c r="O40" s="1079"/>
      <c r="P40" s="1079"/>
      <c r="Q40" s="1079"/>
      <c r="R40" s="1079"/>
      <c r="S40" s="1079"/>
      <c r="T40" s="1079"/>
      <c r="U40" s="1079"/>
      <c r="V40" s="1079"/>
      <c r="W40" s="1079"/>
      <c r="X40" s="1079"/>
      <c r="Y40" s="1079"/>
      <c r="Z40" s="73">
        <f>Z39-X38</f>
        <v>2980543.2900400003</v>
      </c>
    </row>
    <row r="41" spans="1:26" ht="6.75" customHeight="1" x14ac:dyDescent="0.2">
      <c r="A41" s="1079"/>
      <c r="B41" s="1079"/>
      <c r="C41" s="1079"/>
      <c r="D41" s="1079"/>
      <c r="E41" s="1079"/>
      <c r="F41" s="1079"/>
      <c r="G41" s="1079"/>
      <c r="H41" s="1079"/>
      <c r="I41" s="1079"/>
      <c r="J41" s="1079"/>
      <c r="K41" s="1079"/>
      <c r="L41" s="1079"/>
      <c r="M41" s="1079"/>
      <c r="N41" s="1079"/>
      <c r="O41" s="1079"/>
      <c r="P41" s="1079"/>
      <c r="Q41" s="1079"/>
      <c r="R41" s="1079"/>
      <c r="S41" s="1079"/>
      <c r="T41" s="1079"/>
      <c r="U41" s="1079"/>
      <c r="V41" s="1079"/>
      <c r="W41" s="1079"/>
      <c r="X41" s="1079"/>
      <c r="Y41" s="1079"/>
    </row>
    <row r="42" spans="1:26" ht="75.75" customHeight="1" x14ac:dyDescent="0.2">
      <c r="A42" s="1030" t="s">
        <v>720</v>
      </c>
      <c r="B42" s="1030"/>
      <c r="C42" s="1030" t="s">
        <v>721</v>
      </c>
      <c r="D42" s="1022"/>
      <c r="E42" s="1022"/>
      <c r="F42" s="1022"/>
      <c r="G42" s="1022"/>
      <c r="H42" s="1022"/>
      <c r="I42" s="1022"/>
      <c r="J42" s="1022"/>
      <c r="K42" s="1030" t="s">
        <v>722</v>
      </c>
      <c r="L42" s="1030"/>
      <c r="M42" s="1030"/>
      <c r="N42" s="1030" t="s">
        <v>723</v>
      </c>
      <c r="O42" s="1030" t="s">
        <v>724</v>
      </c>
      <c r="P42" s="1030" t="s">
        <v>725</v>
      </c>
      <c r="Q42" s="1030" t="s">
        <v>726</v>
      </c>
      <c r="R42" s="1030" t="s">
        <v>727</v>
      </c>
      <c r="S42" s="1030"/>
      <c r="T42" s="1030"/>
      <c r="U42" s="1030" t="s">
        <v>728</v>
      </c>
      <c r="V42" s="1022"/>
      <c r="W42" s="1030" t="s">
        <v>665</v>
      </c>
      <c r="X42" s="1030" t="s">
        <v>729</v>
      </c>
      <c r="Y42" s="1022"/>
    </row>
    <row r="43" spans="1:26" ht="153" customHeight="1" x14ac:dyDescent="0.2">
      <c r="A43" s="1030"/>
      <c r="B43" s="1030"/>
      <c r="C43" s="1022" t="s">
        <v>730</v>
      </c>
      <c r="D43" s="1022"/>
      <c r="E43" s="1022"/>
      <c r="F43" s="1022"/>
      <c r="G43" s="1030" t="s">
        <v>731</v>
      </c>
      <c r="H43" s="1030"/>
      <c r="I43" s="1030"/>
      <c r="J43" s="1030"/>
      <c r="K43" s="1030" t="s">
        <v>732</v>
      </c>
      <c r="L43" s="1030"/>
      <c r="M43" s="61" t="s">
        <v>733</v>
      </c>
      <c r="N43" s="1022"/>
      <c r="O43" s="1030"/>
      <c r="P43" s="1030"/>
      <c r="Q43" s="1022"/>
      <c r="R43" s="1030" t="s">
        <v>734</v>
      </c>
      <c r="S43" s="1022"/>
      <c r="T43" s="56" t="s">
        <v>31</v>
      </c>
      <c r="U43" s="1022"/>
      <c r="V43" s="1022"/>
      <c r="W43" s="1030"/>
      <c r="X43" s="1022"/>
      <c r="Y43" s="1022"/>
    </row>
    <row r="44" spans="1:26" x14ac:dyDescent="0.2">
      <c r="A44" s="1152">
        <v>1</v>
      </c>
      <c r="B44" s="1152"/>
      <c r="C44" s="1152">
        <v>2</v>
      </c>
      <c r="D44" s="1152"/>
      <c r="E44" s="1152"/>
      <c r="F44" s="1152"/>
      <c r="G44" s="1152">
        <v>3</v>
      </c>
      <c r="H44" s="1152"/>
      <c r="I44" s="1152"/>
      <c r="J44" s="1152"/>
      <c r="K44" s="1152">
        <v>4</v>
      </c>
      <c r="L44" s="1152"/>
      <c r="M44" s="60">
        <v>5</v>
      </c>
      <c r="N44" s="60">
        <v>6</v>
      </c>
      <c r="O44" s="60">
        <v>7</v>
      </c>
      <c r="P44" s="60">
        <v>8</v>
      </c>
      <c r="Q44" s="60">
        <v>9</v>
      </c>
      <c r="R44" s="1152">
        <v>10</v>
      </c>
      <c r="S44" s="1152"/>
      <c r="T44" s="60">
        <v>11</v>
      </c>
      <c r="U44" s="1152">
        <v>12</v>
      </c>
      <c r="V44" s="1152"/>
      <c r="W44" s="60" t="s">
        <v>735</v>
      </c>
      <c r="X44" s="1152">
        <v>14</v>
      </c>
      <c r="Y44" s="1152"/>
    </row>
    <row r="45" spans="1:26" x14ac:dyDescent="0.2">
      <c r="A45" s="1152">
        <v>11811000</v>
      </c>
      <c r="B45" s="1152"/>
      <c r="C45" s="1207">
        <v>617268.25</v>
      </c>
      <c r="D45" s="1207"/>
      <c r="E45" s="1207"/>
      <c r="F45" s="1207"/>
      <c r="G45" s="1207">
        <f>C45</f>
        <v>617268.25</v>
      </c>
      <c r="H45" s="1207"/>
      <c r="I45" s="1207"/>
      <c r="J45" s="1207"/>
      <c r="K45" s="1207"/>
      <c r="L45" s="1207"/>
      <c r="M45" s="71">
        <v>0</v>
      </c>
      <c r="N45" s="71">
        <f>C45-M45</f>
        <v>617268.25</v>
      </c>
      <c r="O45" s="71"/>
      <c r="P45" s="71">
        <v>2.2000000000000002</v>
      </c>
      <c r="Q45" s="71">
        <f>N45*P45%+0.1</f>
        <v>13580.001500000002</v>
      </c>
      <c r="R45" s="1207"/>
      <c r="S45" s="1207"/>
      <c r="T45" s="71">
        <v>0</v>
      </c>
      <c r="U45" s="1207">
        <v>0</v>
      </c>
      <c r="V45" s="1207"/>
      <c r="W45" s="71" t="s">
        <v>49</v>
      </c>
      <c r="X45" s="1207">
        <f>Q45-T45+U45</f>
        <v>13580.001500000002</v>
      </c>
      <c r="Y45" s="1207"/>
    </row>
    <row r="46" spans="1:26" x14ac:dyDescent="0.2">
      <c r="A46" s="1152" t="s">
        <v>932</v>
      </c>
      <c r="B46" s="1152"/>
      <c r="C46" s="1207">
        <v>0</v>
      </c>
      <c r="D46" s="1207"/>
      <c r="E46" s="1207"/>
      <c r="F46" s="1207"/>
      <c r="G46" s="1207">
        <f>C46</f>
        <v>0</v>
      </c>
      <c r="H46" s="1207"/>
      <c r="I46" s="1207"/>
      <c r="J46" s="1207"/>
      <c r="K46" s="1207"/>
      <c r="L46" s="1207"/>
      <c r="M46" s="71"/>
      <c r="N46" s="71">
        <f>C46-M46</f>
        <v>0</v>
      </c>
      <c r="O46" s="71"/>
      <c r="P46" s="71">
        <v>2.2000000000000002</v>
      </c>
      <c r="Q46" s="71">
        <f>N46*P46%</f>
        <v>0</v>
      </c>
      <c r="R46" s="1207"/>
      <c r="S46" s="1207"/>
      <c r="T46" s="71"/>
      <c r="U46" s="1207"/>
      <c r="V46" s="1207"/>
      <c r="W46" s="71" t="s">
        <v>50</v>
      </c>
      <c r="X46" s="1207">
        <f>Q46-T46+U46</f>
        <v>0</v>
      </c>
      <c r="Y46" s="1207"/>
    </row>
    <row r="47" spans="1:26" ht="15.75" x14ac:dyDescent="0.25">
      <c r="A47" s="1208" t="s">
        <v>478</v>
      </c>
      <c r="B47" s="1208"/>
      <c r="C47" s="1207">
        <f>SUM(C45:F46)</f>
        <v>617268.25</v>
      </c>
      <c r="D47" s="1207"/>
      <c r="E47" s="1207"/>
      <c r="F47" s="1207"/>
      <c r="G47" s="1207">
        <f>SUM(G45:J46)</f>
        <v>617268.25</v>
      </c>
      <c r="H47" s="1207"/>
      <c r="I47" s="1207"/>
      <c r="J47" s="1207"/>
      <c r="K47" s="1207" t="s">
        <v>54</v>
      </c>
      <c r="L47" s="1207"/>
      <c r="M47" s="71">
        <v>0</v>
      </c>
      <c r="N47" s="71">
        <f>SUM(N45:N46)</f>
        <v>617268.25</v>
      </c>
      <c r="O47" s="71" t="s">
        <v>54</v>
      </c>
      <c r="P47" s="71" t="s">
        <v>54</v>
      </c>
      <c r="Q47" s="71">
        <f>SUM(Q45:Q46)</f>
        <v>13580.001500000002</v>
      </c>
      <c r="R47" s="1207" t="s">
        <v>54</v>
      </c>
      <c r="S47" s="1207"/>
      <c r="T47" s="71">
        <f>T46</f>
        <v>0</v>
      </c>
      <c r="U47" s="1207">
        <f>U46</f>
        <v>0</v>
      </c>
      <c r="V47" s="1207"/>
      <c r="W47" s="71" t="s">
        <v>564</v>
      </c>
      <c r="X47" s="1207">
        <f>SUM(X45:Y46)</f>
        <v>13580.001500000002</v>
      </c>
      <c r="Y47" s="1207"/>
      <c r="Z47" t="s">
        <v>1010</v>
      </c>
    </row>
    <row r="48" spans="1:26" x14ac:dyDescent="0.2">
      <c r="A48" s="92"/>
      <c r="B48" s="92"/>
      <c r="C48" s="92"/>
      <c r="D48" s="92"/>
      <c r="E48" s="92"/>
      <c r="F48" s="92"/>
      <c r="G48" s="92"/>
      <c r="H48" s="92"/>
      <c r="I48" s="92"/>
      <c r="J48" s="92"/>
      <c r="K48" s="92"/>
      <c r="L48" s="92"/>
      <c r="M48" s="92"/>
      <c r="N48" s="92"/>
      <c r="O48" s="92"/>
      <c r="P48" s="41"/>
      <c r="Q48" s="92"/>
      <c r="R48" s="92"/>
      <c r="S48" s="92"/>
      <c r="T48" s="92"/>
      <c r="U48" s="92"/>
      <c r="V48" s="92"/>
      <c r="W48" s="92"/>
      <c r="X48" s="92"/>
      <c r="Y48" s="92"/>
      <c r="Z48" t="s">
        <v>1011</v>
      </c>
    </row>
    <row r="49" spans="1:26" ht="34.5" customHeight="1" x14ac:dyDescent="0.2">
      <c r="A49" s="1078" t="s">
        <v>897</v>
      </c>
      <c r="B49" s="1079"/>
      <c r="C49" s="1079"/>
      <c r="D49" s="1079"/>
      <c r="E49" s="1079"/>
      <c r="F49" s="1079"/>
      <c r="G49" s="1079"/>
      <c r="H49" s="1079"/>
      <c r="I49" s="1079"/>
      <c r="J49" s="1079"/>
      <c r="K49" s="1079"/>
      <c r="L49" s="1079"/>
      <c r="M49" s="1079"/>
      <c r="N49" s="1079"/>
      <c r="O49" s="1079"/>
      <c r="P49" s="1079"/>
      <c r="Q49" s="1079"/>
      <c r="R49" s="1079"/>
      <c r="S49" s="1079"/>
      <c r="T49" s="1079"/>
      <c r="U49" s="1079"/>
      <c r="V49" s="1079"/>
      <c r="W49" s="1079"/>
      <c r="X49" s="1079"/>
      <c r="Y49" s="1079"/>
      <c r="Z49" s="73">
        <f>3104209.28</f>
        <v>3104209.28</v>
      </c>
    </row>
    <row r="50" spans="1:26" ht="66" customHeight="1" x14ac:dyDescent="0.2">
      <c r="A50" s="1030" t="s">
        <v>720</v>
      </c>
      <c r="B50" s="1030"/>
      <c r="C50" s="1030" t="s">
        <v>721</v>
      </c>
      <c r="D50" s="1022"/>
      <c r="E50" s="1022"/>
      <c r="F50" s="1022"/>
      <c r="G50" s="1022"/>
      <c r="H50" s="1022"/>
      <c r="I50" s="1022"/>
      <c r="J50" s="1022"/>
      <c r="K50" s="1030" t="s">
        <v>722</v>
      </c>
      <c r="L50" s="1030"/>
      <c r="M50" s="1030"/>
      <c r="N50" s="1030" t="s">
        <v>723</v>
      </c>
      <c r="O50" s="1030" t="s">
        <v>724</v>
      </c>
      <c r="P50" s="1030" t="s">
        <v>725</v>
      </c>
      <c r="Q50" s="1030" t="s">
        <v>726</v>
      </c>
      <c r="R50" s="1030" t="s">
        <v>727</v>
      </c>
      <c r="S50" s="1030"/>
      <c r="T50" s="1030"/>
      <c r="U50" s="1030" t="s">
        <v>728</v>
      </c>
      <c r="V50" s="1022"/>
      <c r="W50" s="1030" t="s">
        <v>665</v>
      </c>
      <c r="X50" s="1030" t="s">
        <v>729</v>
      </c>
      <c r="Y50" s="1022"/>
      <c r="Z50" s="73"/>
    </row>
    <row r="51" spans="1:26" ht="153" x14ac:dyDescent="0.2">
      <c r="A51" s="1030"/>
      <c r="B51" s="1030"/>
      <c r="C51" s="1022" t="s">
        <v>730</v>
      </c>
      <c r="D51" s="1022"/>
      <c r="E51" s="1022"/>
      <c r="F51" s="1022"/>
      <c r="G51" s="1030" t="s">
        <v>731</v>
      </c>
      <c r="H51" s="1030"/>
      <c r="I51" s="1030"/>
      <c r="J51" s="1030"/>
      <c r="K51" s="1030" t="s">
        <v>732</v>
      </c>
      <c r="L51" s="1030"/>
      <c r="M51" s="61" t="s">
        <v>733</v>
      </c>
      <c r="N51" s="1022"/>
      <c r="O51" s="1030"/>
      <c r="P51" s="1030"/>
      <c r="Q51" s="1022"/>
      <c r="R51" s="1030" t="s">
        <v>734</v>
      </c>
      <c r="S51" s="1022"/>
      <c r="T51" s="56" t="s">
        <v>31</v>
      </c>
      <c r="U51" s="1022"/>
      <c r="V51" s="1022"/>
      <c r="W51" s="1030"/>
      <c r="X51" s="1022"/>
      <c r="Y51" s="1022"/>
    </row>
    <row r="52" spans="1:26" x14ac:dyDescent="0.2">
      <c r="A52" s="1152">
        <v>1</v>
      </c>
      <c r="B52" s="1152"/>
      <c r="C52" s="1152">
        <v>2</v>
      </c>
      <c r="D52" s="1152"/>
      <c r="E52" s="1152"/>
      <c r="F52" s="1152"/>
      <c r="G52" s="1152">
        <v>3</v>
      </c>
      <c r="H52" s="1152"/>
      <c r="I52" s="1152"/>
      <c r="J52" s="1152"/>
      <c r="K52" s="1152">
        <v>4</v>
      </c>
      <c r="L52" s="1152"/>
      <c r="M52" s="60">
        <v>5</v>
      </c>
      <c r="N52" s="60">
        <v>6</v>
      </c>
      <c r="O52" s="60">
        <v>7</v>
      </c>
      <c r="P52" s="60">
        <v>8</v>
      </c>
      <c r="Q52" s="60">
        <v>9</v>
      </c>
      <c r="R52" s="1152">
        <v>10</v>
      </c>
      <c r="S52" s="1152"/>
      <c r="T52" s="60">
        <v>11</v>
      </c>
      <c r="U52" s="1152">
        <v>12</v>
      </c>
      <c r="V52" s="1152"/>
      <c r="W52" s="60" t="s">
        <v>735</v>
      </c>
      <c r="X52" s="1152">
        <v>14</v>
      </c>
      <c r="Y52" s="1152"/>
    </row>
    <row r="53" spans="1:26" x14ac:dyDescent="0.2">
      <c r="A53" s="1152">
        <v>11811000</v>
      </c>
      <c r="B53" s="1152"/>
      <c r="C53" s="1207">
        <v>617268.25</v>
      </c>
      <c r="D53" s="1207"/>
      <c r="E53" s="1207"/>
      <c r="F53" s="1207"/>
      <c r="G53" s="1207">
        <f>C53</f>
        <v>617268.25</v>
      </c>
      <c r="H53" s="1207"/>
      <c r="I53" s="1207"/>
      <c r="J53" s="1207"/>
      <c r="K53" s="1207"/>
      <c r="L53" s="1207"/>
      <c r="M53" s="71">
        <v>0</v>
      </c>
      <c r="N53" s="71">
        <f>C53-M53</f>
        <v>617268.25</v>
      </c>
      <c r="O53" s="71"/>
      <c r="P53" s="71">
        <v>2.2000000000000002</v>
      </c>
      <c r="Q53" s="71">
        <f>N53*P53%+0.1</f>
        <v>13580.001500000002</v>
      </c>
      <c r="R53" s="1207"/>
      <c r="S53" s="1207"/>
      <c r="T53" s="71">
        <v>0</v>
      </c>
      <c r="U53" s="1207">
        <v>0</v>
      </c>
      <c r="V53" s="1207"/>
      <c r="W53" s="71" t="s">
        <v>49</v>
      </c>
      <c r="X53" s="1207">
        <f>Q53-T53+U53</f>
        <v>13580.001500000002</v>
      </c>
      <c r="Y53" s="1207"/>
    </row>
    <row r="54" spans="1:26" x14ac:dyDescent="0.2">
      <c r="A54" s="1152"/>
      <c r="B54" s="1152"/>
      <c r="C54" s="1207" t="s">
        <v>932</v>
      </c>
      <c r="D54" s="1207"/>
      <c r="E54" s="1207"/>
      <c r="F54" s="1207"/>
      <c r="G54" s="1207" t="str">
        <f>C54</f>
        <v xml:space="preserve"> </v>
      </c>
      <c r="H54" s="1207"/>
      <c r="I54" s="1207"/>
      <c r="J54" s="1207"/>
      <c r="K54" s="1207"/>
      <c r="L54" s="1207"/>
      <c r="M54" s="71"/>
      <c r="N54" s="71">
        <v>0</v>
      </c>
      <c r="O54" s="71"/>
      <c r="P54" s="71">
        <v>2.2000000000000002</v>
      </c>
      <c r="Q54" s="71">
        <f>N54*P54%</f>
        <v>0</v>
      </c>
      <c r="R54" s="1207"/>
      <c r="S54" s="1207"/>
      <c r="T54" s="71"/>
      <c r="U54" s="1207"/>
      <c r="V54" s="1207"/>
      <c r="W54" s="71" t="s">
        <v>50</v>
      </c>
      <c r="X54" s="1207">
        <f>Q54-T54+U54</f>
        <v>0</v>
      </c>
      <c r="Y54" s="1207"/>
    </row>
    <row r="55" spans="1:26" ht="15.75" x14ac:dyDescent="0.25">
      <c r="A55" s="1208" t="s">
        <v>478</v>
      </c>
      <c r="B55" s="1208"/>
      <c r="C55" s="1207">
        <f>SUM(C53:F54)</f>
        <v>617268.25</v>
      </c>
      <c r="D55" s="1207"/>
      <c r="E55" s="1207"/>
      <c r="F55" s="1207"/>
      <c r="G55" s="1207">
        <f>SUM(G53:J54)</f>
        <v>617268.25</v>
      </c>
      <c r="H55" s="1207"/>
      <c r="I55" s="1207"/>
      <c r="J55" s="1207"/>
      <c r="K55" s="1207" t="s">
        <v>54</v>
      </c>
      <c r="L55" s="1207"/>
      <c r="M55" s="71">
        <v>0</v>
      </c>
      <c r="N55" s="71">
        <f>SUM(N53:N54)</f>
        <v>617268.25</v>
      </c>
      <c r="O55" s="71" t="s">
        <v>54</v>
      </c>
      <c r="P55" s="71" t="s">
        <v>54</v>
      </c>
      <c r="Q55" s="71">
        <f>SUM(Q53:Q54)</f>
        <v>13580.001500000002</v>
      </c>
      <c r="R55" s="1207" t="s">
        <v>54</v>
      </c>
      <c r="S55" s="1207"/>
      <c r="T55" s="71">
        <f>T54</f>
        <v>0</v>
      </c>
      <c r="U55" s="1207">
        <f>U54</f>
        <v>0</v>
      </c>
      <c r="V55" s="1207"/>
      <c r="W55" s="71" t="s">
        <v>564</v>
      </c>
      <c r="X55" s="1207">
        <f>SUM(X53:Y54)</f>
        <v>13580.001500000002</v>
      </c>
      <c r="Y55" s="1207"/>
      <c r="Z55" t="s">
        <v>1012</v>
      </c>
    </row>
    <row r="57" spans="1:26" ht="15.75" x14ac:dyDescent="0.25">
      <c r="A57" s="1146" t="s">
        <v>736</v>
      </c>
      <c r="B57" s="1146"/>
      <c r="C57" s="1146"/>
      <c r="D57" s="1146"/>
      <c r="E57" s="1146"/>
      <c r="F57" s="1146"/>
      <c r="G57" s="1146"/>
      <c r="H57" s="1146"/>
      <c r="I57" s="1146"/>
      <c r="J57" s="1146"/>
      <c r="K57" s="1146"/>
      <c r="L57" s="1146"/>
      <c r="M57" s="1146"/>
      <c r="N57" s="1146"/>
      <c r="O57" s="1146"/>
      <c r="P57" s="1146"/>
      <c r="Q57" s="1146"/>
      <c r="R57" s="1146"/>
      <c r="S57" s="1146"/>
      <c r="T57" s="1146"/>
      <c r="U57" s="1146"/>
      <c r="V57" s="1146"/>
      <c r="W57" s="1146"/>
      <c r="X57" s="1146"/>
      <c r="Y57" s="1146"/>
    </row>
    <row r="58" spans="1:26" ht="12.75" customHeight="1" x14ac:dyDescent="0.2">
      <c r="A58" s="1022" t="s">
        <v>737</v>
      </c>
      <c r="B58" s="1022"/>
      <c r="C58" s="1022"/>
      <c r="D58" s="1022"/>
      <c r="E58" s="1022"/>
      <c r="F58" s="1022"/>
      <c r="G58" s="1022"/>
      <c r="H58" s="1022"/>
      <c r="I58" s="1022"/>
      <c r="J58" s="1022"/>
      <c r="K58" s="1022"/>
      <c r="L58" s="1022"/>
      <c r="M58" s="1022"/>
      <c r="N58" s="1217" t="s">
        <v>738</v>
      </c>
      <c r="O58" s="840"/>
      <c r="P58" s="1186" t="s">
        <v>531</v>
      </c>
      <c r="Q58" s="1149" t="s">
        <v>598</v>
      </c>
      <c r="R58" s="1150"/>
      <c r="S58" s="1150"/>
      <c r="T58" s="1150"/>
      <c r="U58" s="1150"/>
      <c r="V58" s="1150"/>
      <c r="W58" s="1150"/>
      <c r="X58" s="1150"/>
      <c r="Y58" s="1151"/>
    </row>
    <row r="59" spans="1:26" ht="39" customHeight="1" x14ac:dyDescent="0.2">
      <c r="A59" s="1022"/>
      <c r="B59" s="1022"/>
      <c r="C59" s="1022"/>
      <c r="D59" s="1022"/>
      <c r="E59" s="1022"/>
      <c r="F59" s="1022"/>
      <c r="G59" s="1022"/>
      <c r="H59" s="1022"/>
      <c r="I59" s="1022"/>
      <c r="J59" s="1022"/>
      <c r="K59" s="1022"/>
      <c r="L59" s="1022"/>
      <c r="M59" s="1022"/>
      <c r="N59" s="1047"/>
      <c r="O59" s="1049"/>
      <c r="P59" s="1152"/>
      <c r="Q59" s="1032" t="s">
        <v>868</v>
      </c>
      <c r="R59" s="1033"/>
      <c r="S59" s="1033"/>
      <c r="T59" s="1032" t="s">
        <v>869</v>
      </c>
      <c r="U59" s="1033"/>
      <c r="V59" s="1033"/>
      <c r="W59" s="1032" t="s">
        <v>895</v>
      </c>
      <c r="X59" s="1033"/>
      <c r="Y59" s="1033"/>
    </row>
    <row r="60" spans="1:26" x14ac:dyDescent="0.2">
      <c r="A60" s="1152">
        <v>1</v>
      </c>
      <c r="B60" s="1152"/>
      <c r="C60" s="1152"/>
      <c r="D60" s="1152"/>
      <c r="E60" s="1152"/>
      <c r="F60" s="1152"/>
      <c r="G60" s="1152"/>
      <c r="H60" s="1152"/>
      <c r="I60" s="1152"/>
      <c r="J60" s="1152"/>
      <c r="K60" s="1152"/>
      <c r="L60" s="1152"/>
      <c r="M60" s="1152"/>
      <c r="N60" s="1149">
        <v>2</v>
      </c>
      <c r="O60" s="1151"/>
      <c r="P60" s="60">
        <v>3</v>
      </c>
      <c r="Q60" s="1152">
        <v>4</v>
      </c>
      <c r="R60" s="1152"/>
      <c r="S60" s="1152"/>
      <c r="T60" s="1152">
        <v>5</v>
      </c>
      <c r="U60" s="1152"/>
      <c r="V60" s="1152"/>
      <c r="W60" s="1152">
        <v>6</v>
      </c>
      <c r="X60" s="1152"/>
      <c r="Y60" s="1152"/>
    </row>
    <row r="61" spans="1:26" x14ac:dyDescent="0.2">
      <c r="A61" s="1186">
        <v>11811000</v>
      </c>
      <c r="B61" s="1186"/>
      <c r="C61" s="1186"/>
      <c r="D61" s="1186"/>
      <c r="E61" s="1186"/>
      <c r="F61" s="1186"/>
      <c r="G61" s="1186"/>
      <c r="H61" s="1186"/>
      <c r="I61" s="1186"/>
      <c r="J61" s="1186"/>
      <c r="K61" s="1186"/>
      <c r="L61" s="1186"/>
      <c r="M61" s="1186"/>
      <c r="N61" s="1218" t="s">
        <v>899</v>
      </c>
      <c r="O61" s="1219"/>
      <c r="P61" s="40" t="s">
        <v>49</v>
      </c>
      <c r="Q61" s="1207">
        <f>X73</f>
        <v>4366.2766499999998</v>
      </c>
      <c r="R61" s="1207"/>
      <c r="S61" s="1207"/>
      <c r="T61" s="1207">
        <f>Q61</f>
        <v>4366.2766499999998</v>
      </c>
      <c r="U61" s="1207"/>
      <c r="V61" s="1207"/>
      <c r="W61" s="1207">
        <f>T61</f>
        <v>4366.2766499999998</v>
      </c>
      <c r="X61" s="1207"/>
      <c r="Y61" s="1207"/>
    </row>
    <row r="62" spans="1:26" x14ac:dyDescent="0.2">
      <c r="A62" s="1186">
        <v>11811000</v>
      </c>
      <c r="B62" s="1186"/>
      <c r="C62" s="1186"/>
      <c r="D62" s="1186"/>
      <c r="E62" s="1186"/>
      <c r="F62" s="1186"/>
      <c r="G62" s="1186"/>
      <c r="H62" s="1186"/>
      <c r="I62" s="1186"/>
      <c r="J62" s="1186"/>
      <c r="K62" s="1186"/>
      <c r="L62" s="1186"/>
      <c r="M62" s="1186"/>
      <c r="N62" s="1218" t="s">
        <v>900</v>
      </c>
      <c r="O62" s="1219"/>
      <c r="P62" s="40" t="s">
        <v>50</v>
      </c>
      <c r="Q62" s="1207">
        <f>X74</f>
        <v>4336.1398499999996</v>
      </c>
      <c r="R62" s="1207"/>
      <c r="S62" s="1207"/>
      <c r="T62" s="1207">
        <f>Q62</f>
        <v>4336.1398499999996</v>
      </c>
      <c r="U62" s="1207"/>
      <c r="V62" s="1207"/>
      <c r="W62" s="1207">
        <f>T62</f>
        <v>4336.1398499999996</v>
      </c>
      <c r="X62" s="1207"/>
      <c r="Y62" s="1207"/>
    </row>
    <row r="63" spans="1:26" x14ac:dyDescent="0.2">
      <c r="A63" s="1186">
        <v>11811000</v>
      </c>
      <c r="B63" s="1186"/>
      <c r="C63" s="1186"/>
      <c r="D63" s="1186"/>
      <c r="E63" s="1186"/>
      <c r="F63" s="1186"/>
      <c r="G63" s="1186"/>
      <c r="H63" s="1186"/>
      <c r="I63" s="1186"/>
      <c r="J63" s="1186"/>
      <c r="K63" s="1186"/>
      <c r="L63" s="1186"/>
      <c r="M63" s="1186"/>
      <c r="N63" s="1218" t="s">
        <v>901</v>
      </c>
      <c r="O63" s="1219"/>
      <c r="P63" s="40" t="s">
        <v>672</v>
      </c>
      <c r="Q63" s="1207">
        <f>X75</f>
        <v>3910.5065499999996</v>
      </c>
      <c r="R63" s="1207"/>
      <c r="S63" s="1207"/>
      <c r="T63" s="1207">
        <f>Q63</f>
        <v>3910.5065499999996</v>
      </c>
      <c r="U63" s="1207"/>
      <c r="V63" s="1207"/>
      <c r="W63" s="1207">
        <f>T63</f>
        <v>3910.5065499999996</v>
      </c>
      <c r="X63" s="1207"/>
      <c r="Y63" s="1207"/>
    </row>
    <row r="64" spans="1:26" ht="15.75" x14ac:dyDescent="0.25">
      <c r="A64" s="1208" t="s">
        <v>574</v>
      </c>
      <c r="B64" s="1208"/>
      <c r="C64" s="1208"/>
      <c r="D64" s="1208"/>
      <c r="E64" s="1208"/>
      <c r="F64" s="1208"/>
      <c r="G64" s="1208"/>
      <c r="H64" s="1208"/>
      <c r="I64" s="1208"/>
      <c r="J64" s="1208"/>
      <c r="K64" s="1208"/>
      <c r="L64" s="1208"/>
      <c r="M64" s="1208"/>
      <c r="N64" s="1208"/>
      <c r="O64" s="1208"/>
      <c r="P64" s="40" t="s">
        <v>564</v>
      </c>
      <c r="Q64" s="1207">
        <f>SUM(Q61:S63)+0.08</f>
        <v>12613.003049999999</v>
      </c>
      <c r="R64" s="1207"/>
      <c r="S64" s="1207"/>
      <c r="T64" s="1207">
        <f>SUM(T61:V63)+0.08</f>
        <v>12613.003049999999</v>
      </c>
      <c r="U64" s="1207"/>
      <c r="V64" s="1207"/>
      <c r="W64" s="1207">
        <f>SUM(W61:Y63)+0.08</f>
        <v>12613.003049999999</v>
      </c>
      <c r="X64" s="1207"/>
      <c r="Y64" s="1207"/>
    </row>
    <row r="65" spans="1:29" ht="7.5" customHeight="1" x14ac:dyDescent="0.2"/>
    <row r="66" spans="1:29" ht="17.25" customHeight="1" x14ac:dyDescent="0.2">
      <c r="A66" s="1220" t="s">
        <v>896</v>
      </c>
      <c r="B66" s="1146"/>
      <c r="C66" s="1146"/>
      <c r="D66" s="1146"/>
      <c r="E66" s="1146"/>
      <c r="F66" s="1146"/>
      <c r="G66" s="1146"/>
      <c r="H66" s="1146"/>
      <c r="I66" s="1146"/>
      <c r="J66" s="1146"/>
      <c r="K66" s="1146"/>
      <c r="L66" s="1146"/>
      <c r="M66" s="1146"/>
      <c r="N66" s="1146"/>
      <c r="O66" s="1146"/>
      <c r="P66" s="1146"/>
      <c r="Q66" s="1146"/>
      <c r="R66" s="1146"/>
      <c r="S66" s="1146"/>
      <c r="T66" s="1146"/>
      <c r="U66" s="1146"/>
      <c r="V66" s="1146"/>
      <c r="W66" s="1146"/>
      <c r="X66" s="1146"/>
      <c r="Y66" s="1146"/>
    </row>
    <row r="67" spans="1:29" x14ac:dyDescent="0.2">
      <c r="A67" s="1146"/>
      <c r="B67" s="1146"/>
      <c r="C67" s="1146"/>
      <c r="D67" s="1146"/>
      <c r="E67" s="1146"/>
      <c r="F67" s="1146"/>
      <c r="G67" s="1146"/>
      <c r="H67" s="1146"/>
      <c r="I67" s="1146"/>
      <c r="J67" s="1146"/>
      <c r="K67" s="1146"/>
      <c r="L67" s="1146"/>
      <c r="M67" s="1146"/>
      <c r="N67" s="1146"/>
      <c r="O67" s="1146"/>
      <c r="P67" s="1146"/>
      <c r="Q67" s="1146"/>
      <c r="R67" s="1146"/>
      <c r="S67" s="1146"/>
      <c r="T67" s="1146"/>
      <c r="U67" s="1146"/>
      <c r="V67" s="1146"/>
      <c r="W67" s="1146"/>
      <c r="X67" s="1146"/>
      <c r="Y67" s="1146"/>
      <c r="Z67" t="s">
        <v>976</v>
      </c>
    </row>
    <row r="68" spans="1:29" ht="6.75" customHeight="1" x14ac:dyDescent="0.2"/>
    <row r="69" spans="1:29" ht="54.75" customHeight="1" x14ac:dyDescent="0.2">
      <c r="A69" s="1030" t="s">
        <v>737</v>
      </c>
      <c r="B69" s="1030"/>
      <c r="C69" s="1217" t="s">
        <v>739</v>
      </c>
      <c r="D69" s="1221"/>
      <c r="E69" s="1217" t="s">
        <v>740</v>
      </c>
      <c r="F69" s="1221"/>
      <c r="G69" s="1217" t="s">
        <v>741</v>
      </c>
      <c r="H69" s="840"/>
      <c r="I69" s="1067" t="s">
        <v>742</v>
      </c>
      <c r="J69" s="1067" t="s">
        <v>743</v>
      </c>
      <c r="K69" s="1067" t="s">
        <v>744</v>
      </c>
      <c r="L69" s="1217" t="s">
        <v>745</v>
      </c>
      <c r="M69" s="1221"/>
      <c r="N69" s="1229" t="s">
        <v>746</v>
      </c>
      <c r="O69" s="1067" t="s">
        <v>747</v>
      </c>
      <c r="P69" s="1067" t="s">
        <v>748</v>
      </c>
      <c r="Q69" s="1067" t="s">
        <v>749</v>
      </c>
      <c r="R69" s="1030" t="s">
        <v>727</v>
      </c>
      <c r="S69" s="1030"/>
      <c r="T69" s="1030"/>
      <c r="U69" s="1030"/>
      <c r="V69" s="1217" t="s">
        <v>750</v>
      </c>
      <c r="W69" s="840"/>
      <c r="X69" s="1217" t="s">
        <v>751</v>
      </c>
      <c r="Y69" s="840"/>
    </row>
    <row r="70" spans="1:29" ht="42" customHeight="1" x14ac:dyDescent="0.2">
      <c r="A70" s="1030"/>
      <c r="B70" s="1030"/>
      <c r="C70" s="1222"/>
      <c r="D70" s="1223"/>
      <c r="E70" s="1222"/>
      <c r="F70" s="1223"/>
      <c r="G70" s="1226"/>
      <c r="H70" s="1227"/>
      <c r="I70" s="1228"/>
      <c r="J70" s="1228"/>
      <c r="K70" s="1156"/>
      <c r="L70" s="1222"/>
      <c r="M70" s="1223"/>
      <c r="N70" s="1228"/>
      <c r="O70" s="1156"/>
      <c r="P70" s="1156"/>
      <c r="Q70" s="1156"/>
      <c r="R70" s="1030" t="s">
        <v>902</v>
      </c>
      <c r="S70" s="1022"/>
      <c r="T70" s="1022"/>
      <c r="U70" s="1022"/>
      <c r="V70" s="1226"/>
      <c r="W70" s="1227"/>
      <c r="X70" s="1226"/>
      <c r="Y70" s="1227"/>
    </row>
    <row r="71" spans="1:29" ht="79.5" customHeight="1" x14ac:dyDescent="0.2">
      <c r="A71" s="1030"/>
      <c r="B71" s="1030"/>
      <c r="C71" s="1224"/>
      <c r="D71" s="1225"/>
      <c r="E71" s="1224"/>
      <c r="F71" s="1225"/>
      <c r="G71" s="1047"/>
      <c r="H71" s="1049"/>
      <c r="I71" s="1068"/>
      <c r="J71" s="1068"/>
      <c r="K71" s="1157"/>
      <c r="L71" s="1224"/>
      <c r="M71" s="1225"/>
      <c r="N71" s="1068"/>
      <c r="O71" s="1157"/>
      <c r="P71" s="1157"/>
      <c r="Q71" s="1157"/>
      <c r="R71" s="1158" t="s">
        <v>752</v>
      </c>
      <c r="S71" s="1215"/>
      <c r="T71" s="1030" t="s">
        <v>753</v>
      </c>
      <c r="U71" s="1030"/>
      <c r="V71" s="1047"/>
      <c r="W71" s="1049"/>
      <c r="X71" s="1047"/>
      <c r="Y71" s="1049"/>
    </row>
    <row r="72" spans="1:29" x14ac:dyDescent="0.2">
      <c r="A72" s="1022">
        <v>1</v>
      </c>
      <c r="B72" s="1022"/>
      <c r="C72" s="1022">
        <v>2</v>
      </c>
      <c r="D72" s="1022"/>
      <c r="E72" s="1022">
        <v>3</v>
      </c>
      <c r="F72" s="1022"/>
      <c r="G72" s="1022">
        <v>4</v>
      </c>
      <c r="H72" s="1022"/>
      <c r="I72" s="56">
        <v>5</v>
      </c>
      <c r="J72" s="56">
        <v>6</v>
      </c>
      <c r="K72" s="56">
        <v>7</v>
      </c>
      <c r="L72" s="1022">
        <v>8</v>
      </c>
      <c r="M72" s="1022"/>
      <c r="N72" s="56">
        <v>9</v>
      </c>
      <c r="O72" s="56">
        <v>10</v>
      </c>
      <c r="P72" s="56">
        <v>11</v>
      </c>
      <c r="Q72" s="56">
        <v>12</v>
      </c>
      <c r="R72" s="1022">
        <v>13</v>
      </c>
      <c r="S72" s="1022"/>
      <c r="T72" s="1022">
        <v>14</v>
      </c>
      <c r="U72" s="1022"/>
      <c r="V72" s="1022">
        <v>15</v>
      </c>
      <c r="W72" s="1022"/>
      <c r="X72" s="1022">
        <v>16</v>
      </c>
      <c r="Y72" s="1022"/>
    </row>
    <row r="73" spans="1:29" s="41" customFormat="1" x14ac:dyDescent="0.2">
      <c r="A73" s="1022">
        <v>0</v>
      </c>
      <c r="B73" s="1022"/>
      <c r="C73" s="1218">
        <v>0</v>
      </c>
      <c r="D73" s="1219"/>
      <c r="E73" s="826"/>
      <c r="F73" s="826"/>
      <c r="G73" s="1230">
        <v>291065.11</v>
      </c>
      <c r="H73" s="1231"/>
      <c r="I73" s="60">
        <v>100</v>
      </c>
      <c r="J73" s="258">
        <f>G73</f>
        <v>291065.11</v>
      </c>
      <c r="K73" s="60">
        <v>1.5</v>
      </c>
      <c r="L73" s="1152">
        <v>12</v>
      </c>
      <c r="M73" s="1152"/>
      <c r="N73" s="60">
        <v>1</v>
      </c>
      <c r="O73" s="71">
        <f>J73*1.5%+0.3</f>
        <v>4366.2766499999998</v>
      </c>
      <c r="P73" s="60">
        <v>12</v>
      </c>
      <c r="Q73" s="60">
        <v>1</v>
      </c>
      <c r="R73" s="1152" t="s">
        <v>463</v>
      </c>
      <c r="S73" s="1152"/>
      <c r="T73" s="1206">
        <f>O73*(1-Q73)</f>
        <v>0</v>
      </c>
      <c r="U73" s="1206"/>
      <c r="V73" s="1207">
        <f>O73</f>
        <v>4366.2766499999998</v>
      </c>
      <c r="W73" s="1207"/>
      <c r="X73" s="1207">
        <f>V73</f>
        <v>4366.2766499999998</v>
      </c>
      <c r="Y73" s="1207"/>
      <c r="Z73" s="163"/>
      <c r="AA73" s="163"/>
      <c r="AB73" s="163"/>
      <c r="AC73" s="163"/>
    </row>
    <row r="74" spans="1:29" s="41" customFormat="1" x14ac:dyDescent="0.2">
      <c r="A74" s="1022">
        <v>0</v>
      </c>
      <c r="B74" s="1022"/>
      <c r="C74" s="1218">
        <v>0</v>
      </c>
      <c r="D74" s="1219"/>
      <c r="E74" s="826"/>
      <c r="F74" s="826"/>
      <c r="G74" s="1234">
        <v>289053.99</v>
      </c>
      <c r="H74" s="1235"/>
      <c r="I74" s="60">
        <v>100</v>
      </c>
      <c r="J74" s="258">
        <f>G74</f>
        <v>289053.99</v>
      </c>
      <c r="K74" s="60">
        <v>1.5</v>
      </c>
      <c r="L74" s="1152">
        <v>12</v>
      </c>
      <c r="M74" s="1152"/>
      <c r="N74" s="60">
        <v>1</v>
      </c>
      <c r="O74" s="256">
        <f>J74*1.5%+0.33</f>
        <v>4336.1398499999996</v>
      </c>
      <c r="P74" s="60">
        <v>12</v>
      </c>
      <c r="Q74" s="60">
        <v>1</v>
      </c>
      <c r="R74" s="1152" t="s">
        <v>463</v>
      </c>
      <c r="S74" s="1152"/>
      <c r="T74" s="1206">
        <f>O74*(1-Q74)</f>
        <v>0</v>
      </c>
      <c r="U74" s="1206"/>
      <c r="V74" s="1207">
        <f>O74</f>
        <v>4336.1398499999996</v>
      </c>
      <c r="W74" s="1207"/>
      <c r="X74" s="1207">
        <f>V74</f>
        <v>4336.1398499999996</v>
      </c>
      <c r="Y74" s="1207"/>
      <c r="Z74" s="163"/>
      <c r="AA74" s="163"/>
      <c r="AB74" s="163"/>
      <c r="AC74" s="163"/>
    </row>
    <row r="75" spans="1:29" s="41" customFormat="1" x14ac:dyDescent="0.2">
      <c r="A75" s="1022">
        <v>0</v>
      </c>
      <c r="B75" s="1022"/>
      <c r="C75" s="1218">
        <v>0</v>
      </c>
      <c r="D75" s="1219"/>
      <c r="E75" s="826"/>
      <c r="F75" s="826"/>
      <c r="G75" s="1234">
        <v>260705.77</v>
      </c>
      <c r="H75" s="1235"/>
      <c r="I75" s="60">
        <v>100</v>
      </c>
      <c r="J75" s="258">
        <f>G75</f>
        <v>260705.77</v>
      </c>
      <c r="K75" s="60">
        <v>1.5</v>
      </c>
      <c r="L75" s="1152">
        <v>12</v>
      </c>
      <c r="M75" s="1152"/>
      <c r="N75" s="60">
        <v>1</v>
      </c>
      <c r="O75" s="256">
        <f>J75*1.5%-0.08</f>
        <v>3910.5065499999996</v>
      </c>
      <c r="P75" s="60">
        <v>12</v>
      </c>
      <c r="Q75" s="60">
        <v>1</v>
      </c>
      <c r="R75" s="1152" t="s">
        <v>463</v>
      </c>
      <c r="S75" s="1152"/>
      <c r="T75" s="1206">
        <f>O75*(1-Q75)</f>
        <v>0</v>
      </c>
      <c r="U75" s="1206"/>
      <c r="V75" s="1207">
        <f>O75</f>
        <v>3910.5065499999996</v>
      </c>
      <c r="W75" s="1207"/>
      <c r="X75" s="1207">
        <f>V75</f>
        <v>3910.5065499999996</v>
      </c>
      <c r="Y75" s="1207"/>
      <c r="Z75" s="163"/>
      <c r="AA75" s="163"/>
      <c r="AB75" s="163"/>
      <c r="AC75" s="163"/>
    </row>
    <row r="76" spans="1:29" s="257" customFormat="1" ht="15.75" x14ac:dyDescent="0.2">
      <c r="A76" s="1236" t="s">
        <v>478</v>
      </c>
      <c r="B76" s="1236"/>
      <c r="C76" s="1237"/>
      <c r="D76" s="1237"/>
      <c r="E76" s="1237"/>
      <c r="F76" s="1237"/>
      <c r="G76" s="1238">
        <f>SUM(G73:H75)</f>
        <v>840824.87</v>
      </c>
      <c r="H76" s="1239"/>
      <c r="I76" s="216"/>
      <c r="J76" s="259">
        <f>SUM(J73:J75)</f>
        <v>840824.87</v>
      </c>
      <c r="K76" s="216"/>
      <c r="L76" s="1233"/>
      <c r="M76" s="1233"/>
      <c r="N76" s="216"/>
      <c r="O76" s="215">
        <f>SUM(O73:O75)+0.08</f>
        <v>12613.003049999999</v>
      </c>
      <c r="P76" s="162"/>
      <c r="Q76" s="216"/>
      <c r="R76" s="1233"/>
      <c r="S76" s="1233"/>
      <c r="T76" s="1233"/>
      <c r="U76" s="1233"/>
      <c r="V76" s="1232">
        <f>SUM(V73:W75)+0.08</f>
        <v>12613.003049999999</v>
      </c>
      <c r="W76" s="1233"/>
      <c r="X76" s="1232">
        <f>SUM(X73:Y75)+0.08</f>
        <v>12613.003049999999</v>
      </c>
      <c r="Y76" s="1233"/>
    </row>
    <row r="77" spans="1:29" x14ac:dyDescent="0.2">
      <c r="X77" s="1210"/>
      <c r="Y77" s="1210"/>
    </row>
  </sheetData>
  <mergeCells count="321">
    <mergeCell ref="W62:Y62"/>
    <mergeCell ref="A62:M62"/>
    <mergeCell ref="N62:O62"/>
    <mergeCell ref="Q62:S62"/>
    <mergeCell ref="T62:V62"/>
    <mergeCell ref="X77:Y77"/>
    <mergeCell ref="A74:B74"/>
    <mergeCell ref="C74:D74"/>
    <mergeCell ref="E74:F74"/>
    <mergeCell ref="G74:H74"/>
    <mergeCell ref="L74:M74"/>
    <mergeCell ref="R74:S74"/>
    <mergeCell ref="T74:U74"/>
    <mergeCell ref="V74:W74"/>
    <mergeCell ref="X74:Y74"/>
    <mergeCell ref="X75:Y75"/>
    <mergeCell ref="A76:B76"/>
    <mergeCell ref="C76:D76"/>
    <mergeCell ref="E76:F76"/>
    <mergeCell ref="G76:H76"/>
    <mergeCell ref="L76:M76"/>
    <mergeCell ref="R76:S76"/>
    <mergeCell ref="T76:U76"/>
    <mergeCell ref="V76:W76"/>
    <mergeCell ref="X76:Y76"/>
    <mergeCell ref="V73:W73"/>
    <mergeCell ref="X73:Y73"/>
    <mergeCell ref="A75:B75"/>
    <mergeCell ref="C75:D75"/>
    <mergeCell ref="E75:F75"/>
    <mergeCell ref="G75:H75"/>
    <mergeCell ref="L75:M75"/>
    <mergeCell ref="R75:S75"/>
    <mergeCell ref="T75:U75"/>
    <mergeCell ref="V75:W75"/>
    <mergeCell ref="T72:U72"/>
    <mergeCell ref="V72:W72"/>
    <mergeCell ref="X72:Y72"/>
    <mergeCell ref="A73:B73"/>
    <mergeCell ref="C73:D73"/>
    <mergeCell ref="E73:F73"/>
    <mergeCell ref="G73:H73"/>
    <mergeCell ref="L73:M73"/>
    <mergeCell ref="R73:S73"/>
    <mergeCell ref="T73:U73"/>
    <mergeCell ref="A72:B72"/>
    <mergeCell ref="C72:D72"/>
    <mergeCell ref="E72:F72"/>
    <mergeCell ref="G72:H72"/>
    <mergeCell ref="L72:M72"/>
    <mergeCell ref="R72:S72"/>
    <mergeCell ref="A66:Y67"/>
    <mergeCell ref="A69:B71"/>
    <mergeCell ref="C69:D71"/>
    <mergeCell ref="E69:F71"/>
    <mergeCell ref="G69:H71"/>
    <mergeCell ref="I69:I71"/>
    <mergeCell ref="J69:J71"/>
    <mergeCell ref="K69:K71"/>
    <mergeCell ref="L69:M71"/>
    <mergeCell ref="N69:N71"/>
    <mergeCell ref="O69:O71"/>
    <mergeCell ref="P69:P71"/>
    <mergeCell ref="Q69:Q71"/>
    <mergeCell ref="R69:U69"/>
    <mergeCell ref="V69:W71"/>
    <mergeCell ref="X69:Y71"/>
    <mergeCell ref="R70:U70"/>
    <mergeCell ref="R71:S71"/>
    <mergeCell ref="T71:U71"/>
    <mergeCell ref="A63:M63"/>
    <mergeCell ref="N63:O63"/>
    <mergeCell ref="Q63:S63"/>
    <mergeCell ref="T63:V63"/>
    <mergeCell ref="W63:Y63"/>
    <mergeCell ref="A64:O64"/>
    <mergeCell ref="Q64:S64"/>
    <mergeCell ref="T64:V64"/>
    <mergeCell ref="W64:Y64"/>
    <mergeCell ref="A60:M60"/>
    <mergeCell ref="N60:O60"/>
    <mergeCell ref="Q60:S60"/>
    <mergeCell ref="T60:V60"/>
    <mergeCell ref="W60:Y60"/>
    <mergeCell ref="A61:M61"/>
    <mergeCell ref="N61:O61"/>
    <mergeCell ref="Q61:S61"/>
    <mergeCell ref="T61:V61"/>
    <mergeCell ref="W61:Y61"/>
    <mergeCell ref="A57:Y57"/>
    <mergeCell ref="A58:M59"/>
    <mergeCell ref="N58:O59"/>
    <mergeCell ref="P58:P59"/>
    <mergeCell ref="Q58:Y58"/>
    <mergeCell ref="Q59:S59"/>
    <mergeCell ref="T59:V59"/>
    <mergeCell ref="W59:Y59"/>
    <mergeCell ref="X54:Y54"/>
    <mergeCell ref="A55:B55"/>
    <mergeCell ref="C55:F55"/>
    <mergeCell ref="G55:J55"/>
    <mergeCell ref="K55:L55"/>
    <mergeCell ref="R55:S55"/>
    <mergeCell ref="U55:V55"/>
    <mergeCell ref="X55:Y55"/>
    <mergeCell ref="A54:B54"/>
    <mergeCell ref="C54:F54"/>
    <mergeCell ref="G54:J54"/>
    <mergeCell ref="K54:L54"/>
    <mergeCell ref="R54:S54"/>
    <mergeCell ref="U54:V54"/>
    <mergeCell ref="X52:Y52"/>
    <mergeCell ref="A53:B53"/>
    <mergeCell ref="C53:F53"/>
    <mergeCell ref="G53:J53"/>
    <mergeCell ref="K53:L53"/>
    <mergeCell ref="R53:S53"/>
    <mergeCell ref="U53:V53"/>
    <mergeCell ref="X53:Y53"/>
    <mergeCell ref="A52:B52"/>
    <mergeCell ref="C52:F52"/>
    <mergeCell ref="G52:J52"/>
    <mergeCell ref="K52:L52"/>
    <mergeCell ref="R52:S52"/>
    <mergeCell ref="U52:V52"/>
    <mergeCell ref="W50:W51"/>
    <mergeCell ref="X50:Y51"/>
    <mergeCell ref="C51:F51"/>
    <mergeCell ref="G51:J51"/>
    <mergeCell ref="K51:L51"/>
    <mergeCell ref="R51:S51"/>
    <mergeCell ref="A49:Y49"/>
    <mergeCell ref="A50:B51"/>
    <mergeCell ref="C50:J50"/>
    <mergeCell ref="K50:M50"/>
    <mergeCell ref="N50:N51"/>
    <mergeCell ref="O50:O51"/>
    <mergeCell ref="P50:P51"/>
    <mergeCell ref="Q50:Q51"/>
    <mergeCell ref="R50:T50"/>
    <mergeCell ref="U50:V51"/>
    <mergeCell ref="X46:Y46"/>
    <mergeCell ref="A47:B47"/>
    <mergeCell ref="C47:F47"/>
    <mergeCell ref="G47:J47"/>
    <mergeCell ref="K47:L47"/>
    <mergeCell ref="R47:S47"/>
    <mergeCell ref="U47:V47"/>
    <mergeCell ref="X47:Y47"/>
    <mergeCell ref="A46:B46"/>
    <mergeCell ref="C46:F46"/>
    <mergeCell ref="G46:J46"/>
    <mergeCell ref="K46:L46"/>
    <mergeCell ref="R46:S46"/>
    <mergeCell ref="U46:V46"/>
    <mergeCell ref="X44:Y44"/>
    <mergeCell ref="A45:B45"/>
    <mergeCell ref="C45:F45"/>
    <mergeCell ref="G45:J45"/>
    <mergeCell ref="K45:L45"/>
    <mergeCell ref="R45:S45"/>
    <mergeCell ref="U45:V45"/>
    <mergeCell ref="X45:Y45"/>
    <mergeCell ref="A44:B44"/>
    <mergeCell ref="C44:F44"/>
    <mergeCell ref="G44:J44"/>
    <mergeCell ref="K44:L44"/>
    <mergeCell ref="R44:S44"/>
    <mergeCell ref="U44:V44"/>
    <mergeCell ref="W42:W43"/>
    <mergeCell ref="X42:Y43"/>
    <mergeCell ref="C43:F43"/>
    <mergeCell ref="G43:J43"/>
    <mergeCell ref="K43:L43"/>
    <mergeCell ref="R43:S43"/>
    <mergeCell ref="A40:Y41"/>
    <mergeCell ref="A42:B43"/>
    <mergeCell ref="C42:J42"/>
    <mergeCell ref="K42:M42"/>
    <mergeCell ref="N42:N43"/>
    <mergeCell ref="O42:O43"/>
    <mergeCell ref="P42:P43"/>
    <mergeCell ref="Q42:Q43"/>
    <mergeCell ref="R42:T42"/>
    <mergeCell ref="U42:V43"/>
    <mergeCell ref="X37:Y37"/>
    <mergeCell ref="A38:B38"/>
    <mergeCell ref="C38:F38"/>
    <mergeCell ref="G38:J38"/>
    <mergeCell ref="K38:L38"/>
    <mergeCell ref="R38:S38"/>
    <mergeCell ref="U38:V38"/>
    <mergeCell ref="X38:Y38"/>
    <mergeCell ref="A37:B37"/>
    <mergeCell ref="C37:F37"/>
    <mergeCell ref="G37:J37"/>
    <mergeCell ref="K37:L37"/>
    <mergeCell ref="R37:S37"/>
    <mergeCell ref="U37:V37"/>
    <mergeCell ref="X35:Y35"/>
    <mergeCell ref="A36:B36"/>
    <mergeCell ref="C36:F36"/>
    <mergeCell ref="G36:J36"/>
    <mergeCell ref="K36:L36"/>
    <mergeCell ref="R36:S36"/>
    <mergeCell ref="U36:V36"/>
    <mergeCell ref="X36:Y36"/>
    <mergeCell ref="A35:B35"/>
    <mergeCell ref="C35:F35"/>
    <mergeCell ref="G35:J35"/>
    <mergeCell ref="K35:L35"/>
    <mergeCell ref="R35:S35"/>
    <mergeCell ref="U35:V35"/>
    <mergeCell ref="W33:W34"/>
    <mergeCell ref="X33:Y34"/>
    <mergeCell ref="C34:F34"/>
    <mergeCell ref="G34:J34"/>
    <mergeCell ref="K34:L34"/>
    <mergeCell ref="R34:S34"/>
    <mergeCell ref="A32:Y32"/>
    <mergeCell ref="A33:B34"/>
    <mergeCell ref="C33:J33"/>
    <mergeCell ref="K33:M33"/>
    <mergeCell ref="N33:N34"/>
    <mergeCell ref="O33:O34"/>
    <mergeCell ref="P33:P34"/>
    <mergeCell ref="Q33:Q34"/>
    <mergeCell ref="R33:T33"/>
    <mergeCell ref="U33:V34"/>
    <mergeCell ref="A29:O29"/>
    <mergeCell ref="Q29:S29"/>
    <mergeCell ref="T29:V29"/>
    <mergeCell ref="W29:Y29"/>
    <mergeCell ref="A30:O30"/>
    <mergeCell ref="Q30:S30"/>
    <mergeCell ref="T30:V30"/>
    <mergeCell ref="W30:Y30"/>
    <mergeCell ref="W26:Y26"/>
    <mergeCell ref="A27:O27"/>
    <mergeCell ref="Q27:S27"/>
    <mergeCell ref="T27:V27"/>
    <mergeCell ref="W27:Y27"/>
    <mergeCell ref="A28:O28"/>
    <mergeCell ref="Q28:S28"/>
    <mergeCell ref="T28:V28"/>
    <mergeCell ref="W28:Y28"/>
    <mergeCell ref="A22:O22"/>
    <mergeCell ref="Q22:S22"/>
    <mergeCell ref="T22:V22"/>
    <mergeCell ref="W22:Y22"/>
    <mergeCell ref="A24:Y24"/>
    <mergeCell ref="A25:O26"/>
    <mergeCell ref="P25:P26"/>
    <mergeCell ref="Q25:Y25"/>
    <mergeCell ref="Q26:S26"/>
    <mergeCell ref="T26:V26"/>
    <mergeCell ref="A20:O20"/>
    <mergeCell ref="Q20:S20"/>
    <mergeCell ref="T20:V20"/>
    <mergeCell ref="W20:Y20"/>
    <mergeCell ref="A21:O21"/>
    <mergeCell ref="Q21:S21"/>
    <mergeCell ref="T21:V21"/>
    <mergeCell ref="W21:Y21"/>
    <mergeCell ref="A18:O18"/>
    <mergeCell ref="Q18:S18"/>
    <mergeCell ref="T18:V18"/>
    <mergeCell ref="W18:Y18"/>
    <mergeCell ref="A19:O19"/>
    <mergeCell ref="Q19:S19"/>
    <mergeCell ref="T19:V19"/>
    <mergeCell ref="W19:Y19"/>
    <mergeCell ref="A14:O14"/>
    <mergeCell ref="Q14:S14"/>
    <mergeCell ref="A15:Y15"/>
    <mergeCell ref="A16:O17"/>
    <mergeCell ref="P16:P17"/>
    <mergeCell ref="Q16:Y16"/>
    <mergeCell ref="Q17:S17"/>
    <mergeCell ref="T17:V17"/>
    <mergeCell ref="W17:Y17"/>
    <mergeCell ref="A12:O12"/>
    <mergeCell ref="Q12:S12"/>
    <mergeCell ref="T12:V12"/>
    <mergeCell ref="W12:Y12"/>
    <mergeCell ref="A13:O13"/>
    <mergeCell ref="Q13:S13"/>
    <mergeCell ref="T13:V13"/>
    <mergeCell ref="W13:Y13"/>
    <mergeCell ref="A10:O10"/>
    <mergeCell ref="Q10:S10"/>
    <mergeCell ref="T10:V10"/>
    <mergeCell ref="W10:Y10"/>
    <mergeCell ref="A11:O11"/>
    <mergeCell ref="Q11:S11"/>
    <mergeCell ref="T11:V11"/>
    <mergeCell ref="W11:Y11"/>
    <mergeCell ref="A9:O9"/>
    <mergeCell ref="Q9:S9"/>
    <mergeCell ref="T9:V9"/>
    <mergeCell ref="W9:Y9"/>
    <mergeCell ref="A6:O6"/>
    <mergeCell ref="Q6:S6"/>
    <mergeCell ref="T6:V6"/>
    <mergeCell ref="W6:Y6"/>
    <mergeCell ref="A7:O7"/>
    <mergeCell ref="Q7:S7"/>
    <mergeCell ref="T7:V7"/>
    <mergeCell ref="W7:Y7"/>
    <mergeCell ref="A1:Y2"/>
    <mergeCell ref="A3:Y3"/>
    <mergeCell ref="A4:O5"/>
    <mergeCell ref="P4:P5"/>
    <mergeCell ref="Q4:Y4"/>
    <mergeCell ref="Q5:S5"/>
    <mergeCell ref="T5:V5"/>
    <mergeCell ref="W5:Y5"/>
    <mergeCell ref="A8:O8"/>
    <mergeCell ref="Q8:S8"/>
    <mergeCell ref="T8:V8"/>
    <mergeCell ref="W8:Y8"/>
  </mergeCells>
  <pageMargins left="0.70866141732283472" right="0.70866141732283472" top="0.74803149606299213" bottom="0.74803149606299213" header="0.31496062992125984" footer="0.31496062992125984"/>
  <pageSetup paperSize="9" scale="57" fitToHeight="3" orientation="landscape" r:id="rId1"/>
  <rowBreaks count="2" manualBreakCount="2">
    <brk id="38" max="24" man="1"/>
    <brk id="48" max="24"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W53"/>
  <sheetViews>
    <sheetView view="pageBreakPreview" zoomScale="85" zoomScaleNormal="100" zoomScaleSheetLayoutView="85" workbookViewId="0">
      <selection sqref="A1:W2"/>
    </sheetView>
  </sheetViews>
  <sheetFormatPr defaultRowHeight="12.75" x14ac:dyDescent="0.2"/>
  <cols>
    <col min="2" max="2" width="4.28515625" customWidth="1"/>
    <col min="4" max="4" width="4" customWidth="1"/>
    <col min="6" max="6" width="5.7109375" customWidth="1"/>
    <col min="7" max="7" width="8.28515625" customWidth="1"/>
    <col min="8" max="8" width="5.42578125" customWidth="1"/>
    <col min="9" max="9" width="8" customWidth="1"/>
    <col min="10" max="10" width="5.42578125" customWidth="1"/>
    <col min="11" max="11" width="8.28515625" customWidth="1"/>
    <col min="12" max="12" width="6" customWidth="1"/>
    <col min="13" max="13" width="8.140625" customWidth="1"/>
    <col min="14" max="14" width="5.5703125" customWidth="1"/>
    <col min="15" max="15" width="8.28515625" customWidth="1"/>
    <col min="16" max="16" width="14.140625" customWidth="1"/>
    <col min="17" max="17" width="8.5703125" customWidth="1"/>
    <col min="18" max="18" width="6.28515625" customWidth="1"/>
    <col min="19" max="19" width="8.85546875" customWidth="1"/>
    <col min="20" max="20" width="6" customWidth="1"/>
    <col min="21" max="21" width="9.140625" hidden="1" customWidth="1"/>
    <col min="23" max="23" width="5.140625" customWidth="1"/>
    <col min="258" max="258" width="4.28515625" customWidth="1"/>
    <col min="260" max="260" width="4" customWidth="1"/>
    <col min="262" max="262" width="5.7109375" customWidth="1"/>
    <col min="263" max="263" width="8.28515625" customWidth="1"/>
    <col min="264" max="264" width="5.42578125" customWidth="1"/>
    <col min="265" max="265" width="8" customWidth="1"/>
    <col min="266" max="266" width="5.42578125" customWidth="1"/>
    <col min="267" max="267" width="8.28515625" customWidth="1"/>
    <col min="268" max="268" width="6" customWidth="1"/>
    <col min="269" max="269" width="8.140625" customWidth="1"/>
    <col min="270" max="270" width="5.5703125" customWidth="1"/>
    <col min="271" max="271" width="8.28515625" customWidth="1"/>
    <col min="272" max="272" width="14.140625" customWidth="1"/>
    <col min="273" max="273" width="8.5703125" customWidth="1"/>
    <col min="274" max="274" width="6.28515625" customWidth="1"/>
    <col min="275" max="275" width="8.85546875" customWidth="1"/>
    <col min="276" max="276" width="6" customWidth="1"/>
    <col min="277" max="277" width="0" hidden="1" customWidth="1"/>
    <col min="279" max="279" width="5.140625" customWidth="1"/>
    <col min="514" max="514" width="4.28515625" customWidth="1"/>
    <col min="516" max="516" width="4" customWidth="1"/>
    <col min="518" max="518" width="5.7109375" customWidth="1"/>
    <col min="519" max="519" width="8.28515625" customWidth="1"/>
    <col min="520" max="520" width="5.42578125" customWidth="1"/>
    <col min="521" max="521" width="8" customWidth="1"/>
    <col min="522" max="522" width="5.42578125" customWidth="1"/>
    <col min="523" max="523" width="8.28515625" customWidth="1"/>
    <col min="524" max="524" width="6" customWidth="1"/>
    <col min="525" max="525" width="8.140625" customWidth="1"/>
    <col min="526" max="526" width="5.5703125" customWidth="1"/>
    <col min="527" max="527" width="8.28515625" customWidth="1"/>
    <col min="528" max="528" width="14.140625" customWidth="1"/>
    <col min="529" max="529" width="8.5703125" customWidth="1"/>
    <col min="530" max="530" width="6.28515625" customWidth="1"/>
    <col min="531" max="531" width="8.85546875" customWidth="1"/>
    <col min="532" max="532" width="6" customWidth="1"/>
    <col min="533" max="533" width="0" hidden="1" customWidth="1"/>
    <col min="535" max="535" width="5.140625" customWidth="1"/>
    <col min="770" max="770" width="4.28515625" customWidth="1"/>
    <col min="772" max="772" width="4" customWidth="1"/>
    <col min="774" max="774" width="5.7109375" customWidth="1"/>
    <col min="775" max="775" width="8.28515625" customWidth="1"/>
    <col min="776" max="776" width="5.42578125" customWidth="1"/>
    <col min="777" max="777" width="8" customWidth="1"/>
    <col min="778" max="778" width="5.42578125" customWidth="1"/>
    <col min="779" max="779" width="8.28515625" customWidth="1"/>
    <col min="780" max="780" width="6" customWidth="1"/>
    <col min="781" max="781" width="8.140625" customWidth="1"/>
    <col min="782" max="782" width="5.5703125" customWidth="1"/>
    <col min="783" max="783" width="8.28515625" customWidth="1"/>
    <col min="784" max="784" width="14.140625" customWidth="1"/>
    <col min="785" max="785" width="8.5703125" customWidth="1"/>
    <col min="786" max="786" width="6.28515625" customWidth="1"/>
    <col min="787" max="787" width="8.85546875" customWidth="1"/>
    <col min="788" max="788" width="6" customWidth="1"/>
    <col min="789" max="789" width="0" hidden="1" customWidth="1"/>
    <col min="791" max="791" width="5.140625" customWidth="1"/>
    <col min="1026" max="1026" width="4.28515625" customWidth="1"/>
    <col min="1028" max="1028" width="4" customWidth="1"/>
    <col min="1030" max="1030" width="5.7109375" customWidth="1"/>
    <col min="1031" max="1031" width="8.28515625" customWidth="1"/>
    <col min="1032" max="1032" width="5.42578125" customWidth="1"/>
    <col min="1033" max="1033" width="8" customWidth="1"/>
    <col min="1034" max="1034" width="5.42578125" customWidth="1"/>
    <col min="1035" max="1035" width="8.28515625" customWidth="1"/>
    <col min="1036" max="1036" width="6" customWidth="1"/>
    <col min="1037" max="1037" width="8.140625" customWidth="1"/>
    <col min="1038" max="1038" width="5.5703125" customWidth="1"/>
    <col min="1039" max="1039" width="8.28515625" customWidth="1"/>
    <col min="1040" max="1040" width="14.140625" customWidth="1"/>
    <col min="1041" max="1041" width="8.5703125" customWidth="1"/>
    <col min="1042" max="1042" width="6.28515625" customWidth="1"/>
    <col min="1043" max="1043" width="8.85546875" customWidth="1"/>
    <col min="1044" max="1044" width="6" customWidth="1"/>
    <col min="1045" max="1045" width="0" hidden="1" customWidth="1"/>
    <col min="1047" max="1047" width="5.140625" customWidth="1"/>
    <col min="1282" max="1282" width="4.28515625" customWidth="1"/>
    <col min="1284" max="1284" width="4" customWidth="1"/>
    <col min="1286" max="1286" width="5.7109375" customWidth="1"/>
    <col min="1287" max="1287" width="8.28515625" customWidth="1"/>
    <col min="1288" max="1288" width="5.42578125" customWidth="1"/>
    <col min="1289" max="1289" width="8" customWidth="1"/>
    <col min="1290" max="1290" width="5.42578125" customWidth="1"/>
    <col min="1291" max="1291" width="8.28515625" customWidth="1"/>
    <col min="1292" max="1292" width="6" customWidth="1"/>
    <col min="1293" max="1293" width="8.140625" customWidth="1"/>
    <col min="1294" max="1294" width="5.5703125" customWidth="1"/>
    <col min="1295" max="1295" width="8.28515625" customWidth="1"/>
    <col min="1296" max="1296" width="14.140625" customWidth="1"/>
    <col min="1297" max="1297" width="8.5703125" customWidth="1"/>
    <col min="1298" max="1298" width="6.28515625" customWidth="1"/>
    <col min="1299" max="1299" width="8.85546875" customWidth="1"/>
    <col min="1300" max="1300" width="6" customWidth="1"/>
    <col min="1301" max="1301" width="0" hidden="1" customWidth="1"/>
    <col min="1303" max="1303" width="5.140625" customWidth="1"/>
    <col min="1538" max="1538" width="4.28515625" customWidth="1"/>
    <col min="1540" max="1540" width="4" customWidth="1"/>
    <col min="1542" max="1542" width="5.7109375" customWidth="1"/>
    <col min="1543" max="1543" width="8.28515625" customWidth="1"/>
    <col min="1544" max="1544" width="5.42578125" customWidth="1"/>
    <col min="1545" max="1545" width="8" customWidth="1"/>
    <col min="1546" max="1546" width="5.42578125" customWidth="1"/>
    <col min="1547" max="1547" width="8.28515625" customWidth="1"/>
    <col min="1548" max="1548" width="6" customWidth="1"/>
    <col min="1549" max="1549" width="8.140625" customWidth="1"/>
    <col min="1550" max="1550" width="5.5703125" customWidth="1"/>
    <col min="1551" max="1551" width="8.28515625" customWidth="1"/>
    <col min="1552" max="1552" width="14.140625" customWidth="1"/>
    <col min="1553" max="1553" width="8.5703125" customWidth="1"/>
    <col min="1554" max="1554" width="6.28515625" customWidth="1"/>
    <col min="1555" max="1555" width="8.85546875" customWidth="1"/>
    <col min="1556" max="1556" width="6" customWidth="1"/>
    <col min="1557" max="1557" width="0" hidden="1" customWidth="1"/>
    <col min="1559" max="1559" width="5.140625" customWidth="1"/>
    <col min="1794" max="1794" width="4.28515625" customWidth="1"/>
    <col min="1796" max="1796" width="4" customWidth="1"/>
    <col min="1798" max="1798" width="5.7109375" customWidth="1"/>
    <col min="1799" max="1799" width="8.28515625" customWidth="1"/>
    <col min="1800" max="1800" width="5.42578125" customWidth="1"/>
    <col min="1801" max="1801" width="8" customWidth="1"/>
    <col min="1802" max="1802" width="5.42578125" customWidth="1"/>
    <col min="1803" max="1803" width="8.28515625" customWidth="1"/>
    <col min="1804" max="1804" width="6" customWidth="1"/>
    <col min="1805" max="1805" width="8.140625" customWidth="1"/>
    <col min="1806" max="1806" width="5.5703125" customWidth="1"/>
    <col min="1807" max="1807" width="8.28515625" customWidth="1"/>
    <col min="1808" max="1808" width="14.140625" customWidth="1"/>
    <col min="1809" max="1809" width="8.5703125" customWidth="1"/>
    <col min="1810" max="1810" width="6.28515625" customWidth="1"/>
    <col min="1811" max="1811" width="8.85546875" customWidth="1"/>
    <col min="1812" max="1812" width="6" customWidth="1"/>
    <col min="1813" max="1813" width="0" hidden="1" customWidth="1"/>
    <col min="1815" max="1815" width="5.140625" customWidth="1"/>
    <col min="2050" max="2050" width="4.28515625" customWidth="1"/>
    <col min="2052" max="2052" width="4" customWidth="1"/>
    <col min="2054" max="2054" width="5.7109375" customWidth="1"/>
    <col min="2055" max="2055" width="8.28515625" customWidth="1"/>
    <col min="2056" max="2056" width="5.42578125" customWidth="1"/>
    <col min="2057" max="2057" width="8" customWidth="1"/>
    <col min="2058" max="2058" width="5.42578125" customWidth="1"/>
    <col min="2059" max="2059" width="8.28515625" customWidth="1"/>
    <col min="2060" max="2060" width="6" customWidth="1"/>
    <col min="2061" max="2061" width="8.140625" customWidth="1"/>
    <col min="2062" max="2062" width="5.5703125" customWidth="1"/>
    <col min="2063" max="2063" width="8.28515625" customWidth="1"/>
    <col min="2064" max="2064" width="14.140625" customWidth="1"/>
    <col min="2065" max="2065" width="8.5703125" customWidth="1"/>
    <col min="2066" max="2066" width="6.28515625" customWidth="1"/>
    <col min="2067" max="2067" width="8.85546875" customWidth="1"/>
    <col min="2068" max="2068" width="6" customWidth="1"/>
    <col min="2069" max="2069" width="0" hidden="1" customWidth="1"/>
    <col min="2071" max="2071" width="5.140625" customWidth="1"/>
    <col min="2306" max="2306" width="4.28515625" customWidth="1"/>
    <col min="2308" max="2308" width="4" customWidth="1"/>
    <col min="2310" max="2310" width="5.7109375" customWidth="1"/>
    <col min="2311" max="2311" width="8.28515625" customWidth="1"/>
    <col min="2312" max="2312" width="5.42578125" customWidth="1"/>
    <col min="2313" max="2313" width="8" customWidth="1"/>
    <col min="2314" max="2314" width="5.42578125" customWidth="1"/>
    <col min="2315" max="2315" width="8.28515625" customWidth="1"/>
    <col min="2316" max="2316" width="6" customWidth="1"/>
    <col min="2317" max="2317" width="8.140625" customWidth="1"/>
    <col min="2318" max="2318" width="5.5703125" customWidth="1"/>
    <col min="2319" max="2319" width="8.28515625" customWidth="1"/>
    <col min="2320" max="2320" width="14.140625" customWidth="1"/>
    <col min="2321" max="2321" width="8.5703125" customWidth="1"/>
    <col min="2322" max="2322" width="6.28515625" customWidth="1"/>
    <col min="2323" max="2323" width="8.85546875" customWidth="1"/>
    <col min="2324" max="2324" width="6" customWidth="1"/>
    <col min="2325" max="2325" width="0" hidden="1" customWidth="1"/>
    <col min="2327" max="2327" width="5.140625" customWidth="1"/>
    <col min="2562" max="2562" width="4.28515625" customWidth="1"/>
    <col min="2564" max="2564" width="4" customWidth="1"/>
    <col min="2566" max="2566" width="5.7109375" customWidth="1"/>
    <col min="2567" max="2567" width="8.28515625" customWidth="1"/>
    <col min="2568" max="2568" width="5.42578125" customWidth="1"/>
    <col min="2569" max="2569" width="8" customWidth="1"/>
    <col min="2570" max="2570" width="5.42578125" customWidth="1"/>
    <col min="2571" max="2571" width="8.28515625" customWidth="1"/>
    <col min="2572" max="2572" width="6" customWidth="1"/>
    <col min="2573" max="2573" width="8.140625" customWidth="1"/>
    <col min="2574" max="2574" width="5.5703125" customWidth="1"/>
    <col min="2575" max="2575" width="8.28515625" customWidth="1"/>
    <col min="2576" max="2576" width="14.140625" customWidth="1"/>
    <col min="2577" max="2577" width="8.5703125" customWidth="1"/>
    <col min="2578" max="2578" width="6.28515625" customWidth="1"/>
    <col min="2579" max="2579" width="8.85546875" customWidth="1"/>
    <col min="2580" max="2580" width="6" customWidth="1"/>
    <col min="2581" max="2581" width="0" hidden="1" customWidth="1"/>
    <col min="2583" max="2583" width="5.140625" customWidth="1"/>
    <col min="2818" max="2818" width="4.28515625" customWidth="1"/>
    <col min="2820" max="2820" width="4" customWidth="1"/>
    <col min="2822" max="2822" width="5.7109375" customWidth="1"/>
    <col min="2823" max="2823" width="8.28515625" customWidth="1"/>
    <col min="2824" max="2824" width="5.42578125" customWidth="1"/>
    <col min="2825" max="2825" width="8" customWidth="1"/>
    <col min="2826" max="2826" width="5.42578125" customWidth="1"/>
    <col min="2827" max="2827" width="8.28515625" customWidth="1"/>
    <col min="2828" max="2828" width="6" customWidth="1"/>
    <col min="2829" max="2829" width="8.140625" customWidth="1"/>
    <col min="2830" max="2830" width="5.5703125" customWidth="1"/>
    <col min="2831" max="2831" width="8.28515625" customWidth="1"/>
    <col min="2832" max="2832" width="14.140625" customWidth="1"/>
    <col min="2833" max="2833" width="8.5703125" customWidth="1"/>
    <col min="2834" max="2834" width="6.28515625" customWidth="1"/>
    <col min="2835" max="2835" width="8.85546875" customWidth="1"/>
    <col min="2836" max="2836" width="6" customWidth="1"/>
    <col min="2837" max="2837" width="0" hidden="1" customWidth="1"/>
    <col min="2839" max="2839" width="5.140625" customWidth="1"/>
    <col min="3074" max="3074" width="4.28515625" customWidth="1"/>
    <col min="3076" max="3076" width="4" customWidth="1"/>
    <col min="3078" max="3078" width="5.7109375" customWidth="1"/>
    <col min="3079" max="3079" width="8.28515625" customWidth="1"/>
    <col min="3080" max="3080" width="5.42578125" customWidth="1"/>
    <col min="3081" max="3081" width="8" customWidth="1"/>
    <col min="3082" max="3082" width="5.42578125" customWidth="1"/>
    <col min="3083" max="3083" width="8.28515625" customWidth="1"/>
    <col min="3084" max="3084" width="6" customWidth="1"/>
    <col min="3085" max="3085" width="8.140625" customWidth="1"/>
    <col min="3086" max="3086" width="5.5703125" customWidth="1"/>
    <col min="3087" max="3087" width="8.28515625" customWidth="1"/>
    <col min="3088" max="3088" width="14.140625" customWidth="1"/>
    <col min="3089" max="3089" width="8.5703125" customWidth="1"/>
    <col min="3090" max="3090" width="6.28515625" customWidth="1"/>
    <col min="3091" max="3091" width="8.85546875" customWidth="1"/>
    <col min="3092" max="3092" width="6" customWidth="1"/>
    <col min="3093" max="3093" width="0" hidden="1" customWidth="1"/>
    <col min="3095" max="3095" width="5.140625" customWidth="1"/>
    <col min="3330" max="3330" width="4.28515625" customWidth="1"/>
    <col min="3332" max="3332" width="4" customWidth="1"/>
    <col min="3334" max="3334" width="5.7109375" customWidth="1"/>
    <col min="3335" max="3335" width="8.28515625" customWidth="1"/>
    <col min="3336" max="3336" width="5.42578125" customWidth="1"/>
    <col min="3337" max="3337" width="8" customWidth="1"/>
    <col min="3338" max="3338" width="5.42578125" customWidth="1"/>
    <col min="3339" max="3339" width="8.28515625" customWidth="1"/>
    <col min="3340" max="3340" width="6" customWidth="1"/>
    <col min="3341" max="3341" width="8.140625" customWidth="1"/>
    <col min="3342" max="3342" width="5.5703125" customWidth="1"/>
    <col min="3343" max="3343" width="8.28515625" customWidth="1"/>
    <col min="3344" max="3344" width="14.140625" customWidth="1"/>
    <col min="3345" max="3345" width="8.5703125" customWidth="1"/>
    <col min="3346" max="3346" width="6.28515625" customWidth="1"/>
    <col min="3347" max="3347" width="8.85546875" customWidth="1"/>
    <col min="3348" max="3348" width="6" customWidth="1"/>
    <col min="3349" max="3349" width="0" hidden="1" customWidth="1"/>
    <col min="3351" max="3351" width="5.140625" customWidth="1"/>
    <col min="3586" max="3586" width="4.28515625" customWidth="1"/>
    <col min="3588" max="3588" width="4" customWidth="1"/>
    <col min="3590" max="3590" width="5.7109375" customWidth="1"/>
    <col min="3591" max="3591" width="8.28515625" customWidth="1"/>
    <col min="3592" max="3592" width="5.42578125" customWidth="1"/>
    <col min="3593" max="3593" width="8" customWidth="1"/>
    <col min="3594" max="3594" width="5.42578125" customWidth="1"/>
    <col min="3595" max="3595" width="8.28515625" customWidth="1"/>
    <col min="3596" max="3596" width="6" customWidth="1"/>
    <col min="3597" max="3597" width="8.140625" customWidth="1"/>
    <col min="3598" max="3598" width="5.5703125" customWidth="1"/>
    <col min="3599" max="3599" width="8.28515625" customWidth="1"/>
    <col min="3600" max="3600" width="14.140625" customWidth="1"/>
    <col min="3601" max="3601" width="8.5703125" customWidth="1"/>
    <col min="3602" max="3602" width="6.28515625" customWidth="1"/>
    <col min="3603" max="3603" width="8.85546875" customWidth="1"/>
    <col min="3604" max="3604" width="6" customWidth="1"/>
    <col min="3605" max="3605" width="0" hidden="1" customWidth="1"/>
    <col min="3607" max="3607" width="5.140625" customWidth="1"/>
    <col min="3842" max="3842" width="4.28515625" customWidth="1"/>
    <col min="3844" max="3844" width="4" customWidth="1"/>
    <col min="3846" max="3846" width="5.7109375" customWidth="1"/>
    <col min="3847" max="3847" width="8.28515625" customWidth="1"/>
    <col min="3848" max="3848" width="5.42578125" customWidth="1"/>
    <col min="3849" max="3849" width="8" customWidth="1"/>
    <col min="3850" max="3850" width="5.42578125" customWidth="1"/>
    <col min="3851" max="3851" width="8.28515625" customWidth="1"/>
    <col min="3852" max="3852" width="6" customWidth="1"/>
    <col min="3853" max="3853" width="8.140625" customWidth="1"/>
    <col min="3854" max="3854" width="5.5703125" customWidth="1"/>
    <col min="3855" max="3855" width="8.28515625" customWidth="1"/>
    <col min="3856" max="3856" width="14.140625" customWidth="1"/>
    <col min="3857" max="3857" width="8.5703125" customWidth="1"/>
    <col min="3858" max="3858" width="6.28515625" customWidth="1"/>
    <col min="3859" max="3859" width="8.85546875" customWidth="1"/>
    <col min="3860" max="3860" width="6" customWidth="1"/>
    <col min="3861" max="3861" width="0" hidden="1" customWidth="1"/>
    <col min="3863" max="3863" width="5.140625" customWidth="1"/>
    <col min="4098" max="4098" width="4.28515625" customWidth="1"/>
    <col min="4100" max="4100" width="4" customWidth="1"/>
    <col min="4102" max="4102" width="5.7109375" customWidth="1"/>
    <col min="4103" max="4103" width="8.28515625" customWidth="1"/>
    <col min="4104" max="4104" width="5.42578125" customWidth="1"/>
    <col min="4105" max="4105" width="8" customWidth="1"/>
    <col min="4106" max="4106" width="5.42578125" customWidth="1"/>
    <col min="4107" max="4107" width="8.28515625" customWidth="1"/>
    <col min="4108" max="4108" width="6" customWidth="1"/>
    <col min="4109" max="4109" width="8.140625" customWidth="1"/>
    <col min="4110" max="4110" width="5.5703125" customWidth="1"/>
    <col min="4111" max="4111" width="8.28515625" customWidth="1"/>
    <col min="4112" max="4112" width="14.140625" customWidth="1"/>
    <col min="4113" max="4113" width="8.5703125" customWidth="1"/>
    <col min="4114" max="4114" width="6.28515625" customWidth="1"/>
    <col min="4115" max="4115" width="8.85546875" customWidth="1"/>
    <col min="4116" max="4116" width="6" customWidth="1"/>
    <col min="4117" max="4117" width="0" hidden="1" customWidth="1"/>
    <col min="4119" max="4119" width="5.140625" customWidth="1"/>
    <col min="4354" max="4354" width="4.28515625" customWidth="1"/>
    <col min="4356" max="4356" width="4" customWidth="1"/>
    <col min="4358" max="4358" width="5.7109375" customWidth="1"/>
    <col min="4359" max="4359" width="8.28515625" customWidth="1"/>
    <col min="4360" max="4360" width="5.42578125" customWidth="1"/>
    <col min="4361" max="4361" width="8" customWidth="1"/>
    <col min="4362" max="4362" width="5.42578125" customWidth="1"/>
    <col min="4363" max="4363" width="8.28515625" customWidth="1"/>
    <col min="4364" max="4364" width="6" customWidth="1"/>
    <col min="4365" max="4365" width="8.140625" customWidth="1"/>
    <col min="4366" max="4366" width="5.5703125" customWidth="1"/>
    <col min="4367" max="4367" width="8.28515625" customWidth="1"/>
    <col min="4368" max="4368" width="14.140625" customWidth="1"/>
    <col min="4369" max="4369" width="8.5703125" customWidth="1"/>
    <col min="4370" max="4370" width="6.28515625" customWidth="1"/>
    <col min="4371" max="4371" width="8.85546875" customWidth="1"/>
    <col min="4372" max="4372" width="6" customWidth="1"/>
    <col min="4373" max="4373" width="0" hidden="1" customWidth="1"/>
    <col min="4375" max="4375" width="5.140625" customWidth="1"/>
    <col min="4610" max="4610" width="4.28515625" customWidth="1"/>
    <col min="4612" max="4612" width="4" customWidth="1"/>
    <col min="4614" max="4614" width="5.7109375" customWidth="1"/>
    <col min="4615" max="4615" width="8.28515625" customWidth="1"/>
    <col min="4616" max="4616" width="5.42578125" customWidth="1"/>
    <col min="4617" max="4617" width="8" customWidth="1"/>
    <col min="4618" max="4618" width="5.42578125" customWidth="1"/>
    <col min="4619" max="4619" width="8.28515625" customWidth="1"/>
    <col min="4620" max="4620" width="6" customWidth="1"/>
    <col min="4621" max="4621" width="8.140625" customWidth="1"/>
    <col min="4622" max="4622" width="5.5703125" customWidth="1"/>
    <col min="4623" max="4623" width="8.28515625" customWidth="1"/>
    <col min="4624" max="4624" width="14.140625" customWidth="1"/>
    <col min="4625" max="4625" width="8.5703125" customWidth="1"/>
    <col min="4626" max="4626" width="6.28515625" customWidth="1"/>
    <col min="4627" max="4627" width="8.85546875" customWidth="1"/>
    <col min="4628" max="4628" width="6" customWidth="1"/>
    <col min="4629" max="4629" width="0" hidden="1" customWidth="1"/>
    <col min="4631" max="4631" width="5.140625" customWidth="1"/>
    <col min="4866" max="4866" width="4.28515625" customWidth="1"/>
    <col min="4868" max="4868" width="4" customWidth="1"/>
    <col min="4870" max="4870" width="5.7109375" customWidth="1"/>
    <col min="4871" max="4871" width="8.28515625" customWidth="1"/>
    <col min="4872" max="4872" width="5.42578125" customWidth="1"/>
    <col min="4873" max="4873" width="8" customWidth="1"/>
    <col min="4874" max="4874" width="5.42578125" customWidth="1"/>
    <col min="4875" max="4875" width="8.28515625" customWidth="1"/>
    <col min="4876" max="4876" width="6" customWidth="1"/>
    <col min="4877" max="4877" width="8.140625" customWidth="1"/>
    <col min="4878" max="4878" width="5.5703125" customWidth="1"/>
    <col min="4879" max="4879" width="8.28515625" customWidth="1"/>
    <col min="4880" max="4880" width="14.140625" customWidth="1"/>
    <col min="4881" max="4881" width="8.5703125" customWidth="1"/>
    <col min="4882" max="4882" width="6.28515625" customWidth="1"/>
    <col min="4883" max="4883" width="8.85546875" customWidth="1"/>
    <col min="4884" max="4884" width="6" customWidth="1"/>
    <col min="4885" max="4885" width="0" hidden="1" customWidth="1"/>
    <col min="4887" max="4887" width="5.140625" customWidth="1"/>
    <col min="5122" max="5122" width="4.28515625" customWidth="1"/>
    <col min="5124" max="5124" width="4" customWidth="1"/>
    <col min="5126" max="5126" width="5.7109375" customWidth="1"/>
    <col min="5127" max="5127" width="8.28515625" customWidth="1"/>
    <col min="5128" max="5128" width="5.42578125" customWidth="1"/>
    <col min="5129" max="5129" width="8" customWidth="1"/>
    <col min="5130" max="5130" width="5.42578125" customWidth="1"/>
    <col min="5131" max="5131" width="8.28515625" customWidth="1"/>
    <col min="5132" max="5132" width="6" customWidth="1"/>
    <col min="5133" max="5133" width="8.140625" customWidth="1"/>
    <col min="5134" max="5134" width="5.5703125" customWidth="1"/>
    <col min="5135" max="5135" width="8.28515625" customWidth="1"/>
    <col min="5136" max="5136" width="14.140625" customWidth="1"/>
    <col min="5137" max="5137" width="8.5703125" customWidth="1"/>
    <col min="5138" max="5138" width="6.28515625" customWidth="1"/>
    <col min="5139" max="5139" width="8.85546875" customWidth="1"/>
    <col min="5140" max="5140" width="6" customWidth="1"/>
    <col min="5141" max="5141" width="0" hidden="1" customWidth="1"/>
    <col min="5143" max="5143" width="5.140625" customWidth="1"/>
    <col min="5378" max="5378" width="4.28515625" customWidth="1"/>
    <col min="5380" max="5380" width="4" customWidth="1"/>
    <col min="5382" max="5382" width="5.7109375" customWidth="1"/>
    <col min="5383" max="5383" width="8.28515625" customWidth="1"/>
    <col min="5384" max="5384" width="5.42578125" customWidth="1"/>
    <col min="5385" max="5385" width="8" customWidth="1"/>
    <col min="5386" max="5386" width="5.42578125" customWidth="1"/>
    <col min="5387" max="5387" width="8.28515625" customWidth="1"/>
    <col min="5388" max="5388" width="6" customWidth="1"/>
    <col min="5389" max="5389" width="8.140625" customWidth="1"/>
    <col min="5390" max="5390" width="5.5703125" customWidth="1"/>
    <col min="5391" max="5391" width="8.28515625" customWidth="1"/>
    <col min="5392" max="5392" width="14.140625" customWidth="1"/>
    <col min="5393" max="5393" width="8.5703125" customWidth="1"/>
    <col min="5394" max="5394" width="6.28515625" customWidth="1"/>
    <col min="5395" max="5395" width="8.85546875" customWidth="1"/>
    <col min="5396" max="5396" width="6" customWidth="1"/>
    <col min="5397" max="5397" width="0" hidden="1" customWidth="1"/>
    <col min="5399" max="5399" width="5.140625" customWidth="1"/>
    <col min="5634" max="5634" width="4.28515625" customWidth="1"/>
    <col min="5636" max="5636" width="4" customWidth="1"/>
    <col min="5638" max="5638" width="5.7109375" customWidth="1"/>
    <col min="5639" max="5639" width="8.28515625" customWidth="1"/>
    <col min="5640" max="5640" width="5.42578125" customWidth="1"/>
    <col min="5641" max="5641" width="8" customWidth="1"/>
    <col min="5642" max="5642" width="5.42578125" customWidth="1"/>
    <col min="5643" max="5643" width="8.28515625" customWidth="1"/>
    <col min="5644" max="5644" width="6" customWidth="1"/>
    <col min="5645" max="5645" width="8.140625" customWidth="1"/>
    <col min="5646" max="5646" width="5.5703125" customWidth="1"/>
    <col min="5647" max="5647" width="8.28515625" customWidth="1"/>
    <col min="5648" max="5648" width="14.140625" customWidth="1"/>
    <col min="5649" max="5649" width="8.5703125" customWidth="1"/>
    <col min="5650" max="5650" width="6.28515625" customWidth="1"/>
    <col min="5651" max="5651" width="8.85546875" customWidth="1"/>
    <col min="5652" max="5652" width="6" customWidth="1"/>
    <col min="5653" max="5653" width="0" hidden="1" customWidth="1"/>
    <col min="5655" max="5655" width="5.140625" customWidth="1"/>
    <col min="5890" max="5890" width="4.28515625" customWidth="1"/>
    <col min="5892" max="5892" width="4" customWidth="1"/>
    <col min="5894" max="5894" width="5.7109375" customWidth="1"/>
    <col min="5895" max="5895" width="8.28515625" customWidth="1"/>
    <col min="5896" max="5896" width="5.42578125" customWidth="1"/>
    <col min="5897" max="5897" width="8" customWidth="1"/>
    <col min="5898" max="5898" width="5.42578125" customWidth="1"/>
    <col min="5899" max="5899" width="8.28515625" customWidth="1"/>
    <col min="5900" max="5900" width="6" customWidth="1"/>
    <col min="5901" max="5901" width="8.140625" customWidth="1"/>
    <col min="5902" max="5902" width="5.5703125" customWidth="1"/>
    <col min="5903" max="5903" width="8.28515625" customWidth="1"/>
    <col min="5904" max="5904" width="14.140625" customWidth="1"/>
    <col min="5905" max="5905" width="8.5703125" customWidth="1"/>
    <col min="5906" max="5906" width="6.28515625" customWidth="1"/>
    <col min="5907" max="5907" width="8.85546875" customWidth="1"/>
    <col min="5908" max="5908" width="6" customWidth="1"/>
    <col min="5909" max="5909" width="0" hidden="1" customWidth="1"/>
    <col min="5911" max="5911" width="5.140625" customWidth="1"/>
    <col min="6146" max="6146" width="4.28515625" customWidth="1"/>
    <col min="6148" max="6148" width="4" customWidth="1"/>
    <col min="6150" max="6150" width="5.7109375" customWidth="1"/>
    <col min="6151" max="6151" width="8.28515625" customWidth="1"/>
    <col min="6152" max="6152" width="5.42578125" customWidth="1"/>
    <col min="6153" max="6153" width="8" customWidth="1"/>
    <col min="6154" max="6154" width="5.42578125" customWidth="1"/>
    <col min="6155" max="6155" width="8.28515625" customWidth="1"/>
    <col min="6156" max="6156" width="6" customWidth="1"/>
    <col min="6157" max="6157" width="8.140625" customWidth="1"/>
    <col min="6158" max="6158" width="5.5703125" customWidth="1"/>
    <col min="6159" max="6159" width="8.28515625" customWidth="1"/>
    <col min="6160" max="6160" width="14.140625" customWidth="1"/>
    <col min="6161" max="6161" width="8.5703125" customWidth="1"/>
    <col min="6162" max="6162" width="6.28515625" customWidth="1"/>
    <col min="6163" max="6163" width="8.85546875" customWidth="1"/>
    <col min="6164" max="6164" width="6" customWidth="1"/>
    <col min="6165" max="6165" width="0" hidden="1" customWidth="1"/>
    <col min="6167" max="6167" width="5.140625" customWidth="1"/>
    <col min="6402" max="6402" width="4.28515625" customWidth="1"/>
    <col min="6404" max="6404" width="4" customWidth="1"/>
    <col min="6406" max="6406" width="5.7109375" customWidth="1"/>
    <col min="6407" max="6407" width="8.28515625" customWidth="1"/>
    <col min="6408" max="6408" width="5.42578125" customWidth="1"/>
    <col min="6409" max="6409" width="8" customWidth="1"/>
    <col min="6410" max="6410" width="5.42578125" customWidth="1"/>
    <col min="6411" max="6411" width="8.28515625" customWidth="1"/>
    <col min="6412" max="6412" width="6" customWidth="1"/>
    <col min="6413" max="6413" width="8.140625" customWidth="1"/>
    <col min="6414" max="6414" width="5.5703125" customWidth="1"/>
    <col min="6415" max="6415" width="8.28515625" customWidth="1"/>
    <col min="6416" max="6416" width="14.140625" customWidth="1"/>
    <col min="6417" max="6417" width="8.5703125" customWidth="1"/>
    <col min="6418" max="6418" width="6.28515625" customWidth="1"/>
    <col min="6419" max="6419" width="8.85546875" customWidth="1"/>
    <col min="6420" max="6420" width="6" customWidth="1"/>
    <col min="6421" max="6421" width="0" hidden="1" customWidth="1"/>
    <col min="6423" max="6423" width="5.140625" customWidth="1"/>
    <col min="6658" max="6658" width="4.28515625" customWidth="1"/>
    <col min="6660" max="6660" width="4" customWidth="1"/>
    <col min="6662" max="6662" width="5.7109375" customWidth="1"/>
    <col min="6663" max="6663" width="8.28515625" customWidth="1"/>
    <col min="6664" max="6664" width="5.42578125" customWidth="1"/>
    <col min="6665" max="6665" width="8" customWidth="1"/>
    <col min="6666" max="6666" width="5.42578125" customWidth="1"/>
    <col min="6667" max="6667" width="8.28515625" customWidth="1"/>
    <col min="6668" max="6668" width="6" customWidth="1"/>
    <col min="6669" max="6669" width="8.140625" customWidth="1"/>
    <col min="6670" max="6670" width="5.5703125" customWidth="1"/>
    <col min="6671" max="6671" width="8.28515625" customWidth="1"/>
    <col min="6672" max="6672" width="14.140625" customWidth="1"/>
    <col min="6673" max="6673" width="8.5703125" customWidth="1"/>
    <col min="6674" max="6674" width="6.28515625" customWidth="1"/>
    <col min="6675" max="6675" width="8.85546875" customWidth="1"/>
    <col min="6676" max="6676" width="6" customWidth="1"/>
    <col min="6677" max="6677" width="0" hidden="1" customWidth="1"/>
    <col min="6679" max="6679" width="5.140625" customWidth="1"/>
    <col min="6914" max="6914" width="4.28515625" customWidth="1"/>
    <col min="6916" max="6916" width="4" customWidth="1"/>
    <col min="6918" max="6918" width="5.7109375" customWidth="1"/>
    <col min="6919" max="6919" width="8.28515625" customWidth="1"/>
    <col min="6920" max="6920" width="5.42578125" customWidth="1"/>
    <col min="6921" max="6921" width="8" customWidth="1"/>
    <col min="6922" max="6922" width="5.42578125" customWidth="1"/>
    <col min="6923" max="6923" width="8.28515625" customWidth="1"/>
    <col min="6924" max="6924" width="6" customWidth="1"/>
    <col min="6925" max="6925" width="8.140625" customWidth="1"/>
    <col min="6926" max="6926" width="5.5703125" customWidth="1"/>
    <col min="6927" max="6927" width="8.28515625" customWidth="1"/>
    <col min="6928" max="6928" width="14.140625" customWidth="1"/>
    <col min="6929" max="6929" width="8.5703125" customWidth="1"/>
    <col min="6930" max="6930" width="6.28515625" customWidth="1"/>
    <col min="6931" max="6931" width="8.85546875" customWidth="1"/>
    <col min="6932" max="6932" width="6" customWidth="1"/>
    <col min="6933" max="6933" width="0" hidden="1" customWidth="1"/>
    <col min="6935" max="6935" width="5.140625" customWidth="1"/>
    <col min="7170" max="7170" width="4.28515625" customWidth="1"/>
    <col min="7172" max="7172" width="4" customWidth="1"/>
    <col min="7174" max="7174" width="5.7109375" customWidth="1"/>
    <col min="7175" max="7175" width="8.28515625" customWidth="1"/>
    <col min="7176" max="7176" width="5.42578125" customWidth="1"/>
    <col min="7177" max="7177" width="8" customWidth="1"/>
    <col min="7178" max="7178" width="5.42578125" customWidth="1"/>
    <col min="7179" max="7179" width="8.28515625" customWidth="1"/>
    <col min="7180" max="7180" width="6" customWidth="1"/>
    <col min="7181" max="7181" width="8.140625" customWidth="1"/>
    <col min="7182" max="7182" width="5.5703125" customWidth="1"/>
    <col min="7183" max="7183" width="8.28515625" customWidth="1"/>
    <col min="7184" max="7184" width="14.140625" customWidth="1"/>
    <col min="7185" max="7185" width="8.5703125" customWidth="1"/>
    <col min="7186" max="7186" width="6.28515625" customWidth="1"/>
    <col min="7187" max="7187" width="8.85546875" customWidth="1"/>
    <col min="7188" max="7188" width="6" customWidth="1"/>
    <col min="7189" max="7189" width="0" hidden="1" customWidth="1"/>
    <col min="7191" max="7191" width="5.140625" customWidth="1"/>
    <col min="7426" max="7426" width="4.28515625" customWidth="1"/>
    <col min="7428" max="7428" width="4" customWidth="1"/>
    <col min="7430" max="7430" width="5.7109375" customWidth="1"/>
    <col min="7431" max="7431" width="8.28515625" customWidth="1"/>
    <col min="7432" max="7432" width="5.42578125" customWidth="1"/>
    <col min="7433" max="7433" width="8" customWidth="1"/>
    <col min="7434" max="7434" width="5.42578125" customWidth="1"/>
    <col min="7435" max="7435" width="8.28515625" customWidth="1"/>
    <col min="7436" max="7436" width="6" customWidth="1"/>
    <col min="7437" max="7437" width="8.140625" customWidth="1"/>
    <col min="7438" max="7438" width="5.5703125" customWidth="1"/>
    <col min="7439" max="7439" width="8.28515625" customWidth="1"/>
    <col min="7440" max="7440" width="14.140625" customWidth="1"/>
    <col min="7441" max="7441" width="8.5703125" customWidth="1"/>
    <col min="7442" max="7442" width="6.28515625" customWidth="1"/>
    <col min="7443" max="7443" width="8.85546875" customWidth="1"/>
    <col min="7444" max="7444" width="6" customWidth="1"/>
    <col min="7445" max="7445" width="0" hidden="1" customWidth="1"/>
    <col min="7447" max="7447" width="5.140625" customWidth="1"/>
    <col min="7682" max="7682" width="4.28515625" customWidth="1"/>
    <col min="7684" max="7684" width="4" customWidth="1"/>
    <col min="7686" max="7686" width="5.7109375" customWidth="1"/>
    <col min="7687" max="7687" width="8.28515625" customWidth="1"/>
    <col min="7688" max="7688" width="5.42578125" customWidth="1"/>
    <col min="7689" max="7689" width="8" customWidth="1"/>
    <col min="7690" max="7690" width="5.42578125" customWidth="1"/>
    <col min="7691" max="7691" width="8.28515625" customWidth="1"/>
    <col min="7692" max="7692" width="6" customWidth="1"/>
    <col min="7693" max="7693" width="8.140625" customWidth="1"/>
    <col min="7694" max="7694" width="5.5703125" customWidth="1"/>
    <col min="7695" max="7695" width="8.28515625" customWidth="1"/>
    <col min="7696" max="7696" width="14.140625" customWidth="1"/>
    <col min="7697" max="7697" width="8.5703125" customWidth="1"/>
    <col min="7698" max="7698" width="6.28515625" customWidth="1"/>
    <col min="7699" max="7699" width="8.85546875" customWidth="1"/>
    <col min="7700" max="7700" width="6" customWidth="1"/>
    <col min="7701" max="7701" width="0" hidden="1" customWidth="1"/>
    <col min="7703" max="7703" width="5.140625" customWidth="1"/>
    <col min="7938" max="7938" width="4.28515625" customWidth="1"/>
    <col min="7940" max="7940" width="4" customWidth="1"/>
    <col min="7942" max="7942" width="5.7109375" customWidth="1"/>
    <col min="7943" max="7943" width="8.28515625" customWidth="1"/>
    <col min="7944" max="7944" width="5.42578125" customWidth="1"/>
    <col min="7945" max="7945" width="8" customWidth="1"/>
    <col min="7946" max="7946" width="5.42578125" customWidth="1"/>
    <col min="7947" max="7947" width="8.28515625" customWidth="1"/>
    <col min="7948" max="7948" width="6" customWidth="1"/>
    <col min="7949" max="7949" width="8.140625" customWidth="1"/>
    <col min="7950" max="7950" width="5.5703125" customWidth="1"/>
    <col min="7951" max="7951" width="8.28515625" customWidth="1"/>
    <col min="7952" max="7952" width="14.140625" customWidth="1"/>
    <col min="7953" max="7953" width="8.5703125" customWidth="1"/>
    <col min="7954" max="7954" width="6.28515625" customWidth="1"/>
    <col min="7955" max="7955" width="8.85546875" customWidth="1"/>
    <col min="7956" max="7956" width="6" customWidth="1"/>
    <col min="7957" max="7957" width="0" hidden="1" customWidth="1"/>
    <col min="7959" max="7959" width="5.140625" customWidth="1"/>
    <col min="8194" max="8194" width="4.28515625" customWidth="1"/>
    <col min="8196" max="8196" width="4" customWidth="1"/>
    <col min="8198" max="8198" width="5.7109375" customWidth="1"/>
    <col min="8199" max="8199" width="8.28515625" customWidth="1"/>
    <col min="8200" max="8200" width="5.42578125" customWidth="1"/>
    <col min="8201" max="8201" width="8" customWidth="1"/>
    <col min="8202" max="8202" width="5.42578125" customWidth="1"/>
    <col min="8203" max="8203" width="8.28515625" customWidth="1"/>
    <col min="8204" max="8204" width="6" customWidth="1"/>
    <col min="8205" max="8205" width="8.140625" customWidth="1"/>
    <col min="8206" max="8206" width="5.5703125" customWidth="1"/>
    <col min="8207" max="8207" width="8.28515625" customWidth="1"/>
    <col min="8208" max="8208" width="14.140625" customWidth="1"/>
    <col min="8209" max="8209" width="8.5703125" customWidth="1"/>
    <col min="8210" max="8210" width="6.28515625" customWidth="1"/>
    <col min="8211" max="8211" width="8.85546875" customWidth="1"/>
    <col min="8212" max="8212" width="6" customWidth="1"/>
    <col min="8213" max="8213" width="0" hidden="1" customWidth="1"/>
    <col min="8215" max="8215" width="5.140625" customWidth="1"/>
    <col min="8450" max="8450" width="4.28515625" customWidth="1"/>
    <col min="8452" max="8452" width="4" customWidth="1"/>
    <col min="8454" max="8454" width="5.7109375" customWidth="1"/>
    <col min="8455" max="8455" width="8.28515625" customWidth="1"/>
    <col min="8456" max="8456" width="5.42578125" customWidth="1"/>
    <col min="8457" max="8457" width="8" customWidth="1"/>
    <col min="8458" max="8458" width="5.42578125" customWidth="1"/>
    <col min="8459" max="8459" width="8.28515625" customWidth="1"/>
    <col min="8460" max="8460" width="6" customWidth="1"/>
    <col min="8461" max="8461" width="8.140625" customWidth="1"/>
    <col min="8462" max="8462" width="5.5703125" customWidth="1"/>
    <col min="8463" max="8463" width="8.28515625" customWidth="1"/>
    <col min="8464" max="8464" width="14.140625" customWidth="1"/>
    <col min="8465" max="8465" width="8.5703125" customWidth="1"/>
    <col min="8466" max="8466" width="6.28515625" customWidth="1"/>
    <col min="8467" max="8467" width="8.85546875" customWidth="1"/>
    <col min="8468" max="8468" width="6" customWidth="1"/>
    <col min="8469" max="8469" width="0" hidden="1" customWidth="1"/>
    <col min="8471" max="8471" width="5.140625" customWidth="1"/>
    <col min="8706" max="8706" width="4.28515625" customWidth="1"/>
    <col min="8708" max="8708" width="4" customWidth="1"/>
    <col min="8710" max="8710" width="5.7109375" customWidth="1"/>
    <col min="8711" max="8711" width="8.28515625" customWidth="1"/>
    <col min="8712" max="8712" width="5.42578125" customWidth="1"/>
    <col min="8713" max="8713" width="8" customWidth="1"/>
    <col min="8714" max="8714" width="5.42578125" customWidth="1"/>
    <col min="8715" max="8715" width="8.28515625" customWidth="1"/>
    <col min="8716" max="8716" width="6" customWidth="1"/>
    <col min="8717" max="8717" width="8.140625" customWidth="1"/>
    <col min="8718" max="8718" width="5.5703125" customWidth="1"/>
    <col min="8719" max="8719" width="8.28515625" customWidth="1"/>
    <col min="8720" max="8720" width="14.140625" customWidth="1"/>
    <col min="8721" max="8721" width="8.5703125" customWidth="1"/>
    <col min="8722" max="8722" width="6.28515625" customWidth="1"/>
    <col min="8723" max="8723" width="8.85546875" customWidth="1"/>
    <col min="8724" max="8724" width="6" customWidth="1"/>
    <col min="8725" max="8725" width="0" hidden="1" customWidth="1"/>
    <col min="8727" max="8727" width="5.140625" customWidth="1"/>
    <col min="8962" max="8962" width="4.28515625" customWidth="1"/>
    <col min="8964" max="8964" width="4" customWidth="1"/>
    <col min="8966" max="8966" width="5.7109375" customWidth="1"/>
    <col min="8967" max="8967" width="8.28515625" customWidth="1"/>
    <col min="8968" max="8968" width="5.42578125" customWidth="1"/>
    <col min="8969" max="8969" width="8" customWidth="1"/>
    <col min="8970" max="8970" width="5.42578125" customWidth="1"/>
    <col min="8971" max="8971" width="8.28515625" customWidth="1"/>
    <col min="8972" max="8972" width="6" customWidth="1"/>
    <col min="8973" max="8973" width="8.140625" customWidth="1"/>
    <col min="8974" max="8974" width="5.5703125" customWidth="1"/>
    <col min="8975" max="8975" width="8.28515625" customWidth="1"/>
    <col min="8976" max="8976" width="14.140625" customWidth="1"/>
    <col min="8977" max="8977" width="8.5703125" customWidth="1"/>
    <col min="8978" max="8978" width="6.28515625" customWidth="1"/>
    <col min="8979" max="8979" width="8.85546875" customWidth="1"/>
    <col min="8980" max="8980" width="6" customWidth="1"/>
    <col min="8981" max="8981" width="0" hidden="1" customWidth="1"/>
    <col min="8983" max="8983" width="5.140625" customWidth="1"/>
    <col min="9218" max="9218" width="4.28515625" customWidth="1"/>
    <col min="9220" max="9220" width="4" customWidth="1"/>
    <col min="9222" max="9222" width="5.7109375" customWidth="1"/>
    <col min="9223" max="9223" width="8.28515625" customWidth="1"/>
    <col min="9224" max="9224" width="5.42578125" customWidth="1"/>
    <col min="9225" max="9225" width="8" customWidth="1"/>
    <col min="9226" max="9226" width="5.42578125" customWidth="1"/>
    <col min="9227" max="9227" width="8.28515625" customWidth="1"/>
    <col min="9228" max="9228" width="6" customWidth="1"/>
    <col min="9229" max="9229" width="8.140625" customWidth="1"/>
    <col min="9230" max="9230" width="5.5703125" customWidth="1"/>
    <col min="9231" max="9231" width="8.28515625" customWidth="1"/>
    <col min="9232" max="9232" width="14.140625" customWidth="1"/>
    <col min="9233" max="9233" width="8.5703125" customWidth="1"/>
    <col min="9234" max="9234" width="6.28515625" customWidth="1"/>
    <col min="9235" max="9235" width="8.85546875" customWidth="1"/>
    <col min="9236" max="9236" width="6" customWidth="1"/>
    <col min="9237" max="9237" width="0" hidden="1" customWidth="1"/>
    <col min="9239" max="9239" width="5.140625" customWidth="1"/>
    <col min="9474" max="9474" width="4.28515625" customWidth="1"/>
    <col min="9476" max="9476" width="4" customWidth="1"/>
    <col min="9478" max="9478" width="5.7109375" customWidth="1"/>
    <col min="9479" max="9479" width="8.28515625" customWidth="1"/>
    <col min="9480" max="9480" width="5.42578125" customWidth="1"/>
    <col min="9481" max="9481" width="8" customWidth="1"/>
    <col min="9482" max="9482" width="5.42578125" customWidth="1"/>
    <col min="9483" max="9483" width="8.28515625" customWidth="1"/>
    <col min="9484" max="9484" width="6" customWidth="1"/>
    <col min="9485" max="9485" width="8.140625" customWidth="1"/>
    <col min="9486" max="9486" width="5.5703125" customWidth="1"/>
    <col min="9487" max="9487" width="8.28515625" customWidth="1"/>
    <col min="9488" max="9488" width="14.140625" customWidth="1"/>
    <col min="9489" max="9489" width="8.5703125" customWidth="1"/>
    <col min="9490" max="9490" width="6.28515625" customWidth="1"/>
    <col min="9491" max="9491" width="8.85546875" customWidth="1"/>
    <col min="9492" max="9492" width="6" customWidth="1"/>
    <col min="9493" max="9493" width="0" hidden="1" customWidth="1"/>
    <col min="9495" max="9495" width="5.140625" customWidth="1"/>
    <col min="9730" max="9730" width="4.28515625" customWidth="1"/>
    <col min="9732" max="9732" width="4" customWidth="1"/>
    <col min="9734" max="9734" width="5.7109375" customWidth="1"/>
    <col min="9735" max="9735" width="8.28515625" customWidth="1"/>
    <col min="9736" max="9736" width="5.42578125" customWidth="1"/>
    <col min="9737" max="9737" width="8" customWidth="1"/>
    <col min="9738" max="9738" width="5.42578125" customWidth="1"/>
    <col min="9739" max="9739" width="8.28515625" customWidth="1"/>
    <col min="9740" max="9740" width="6" customWidth="1"/>
    <col min="9741" max="9741" width="8.140625" customWidth="1"/>
    <col min="9742" max="9742" width="5.5703125" customWidth="1"/>
    <col min="9743" max="9743" width="8.28515625" customWidth="1"/>
    <col min="9744" max="9744" width="14.140625" customWidth="1"/>
    <col min="9745" max="9745" width="8.5703125" customWidth="1"/>
    <col min="9746" max="9746" width="6.28515625" customWidth="1"/>
    <col min="9747" max="9747" width="8.85546875" customWidth="1"/>
    <col min="9748" max="9748" width="6" customWidth="1"/>
    <col min="9749" max="9749" width="0" hidden="1" customWidth="1"/>
    <col min="9751" max="9751" width="5.140625" customWidth="1"/>
    <col min="9986" max="9986" width="4.28515625" customWidth="1"/>
    <col min="9988" max="9988" width="4" customWidth="1"/>
    <col min="9990" max="9990" width="5.7109375" customWidth="1"/>
    <col min="9991" max="9991" width="8.28515625" customWidth="1"/>
    <col min="9992" max="9992" width="5.42578125" customWidth="1"/>
    <col min="9993" max="9993" width="8" customWidth="1"/>
    <col min="9994" max="9994" width="5.42578125" customWidth="1"/>
    <col min="9995" max="9995" width="8.28515625" customWidth="1"/>
    <col min="9996" max="9996" width="6" customWidth="1"/>
    <col min="9997" max="9997" width="8.140625" customWidth="1"/>
    <col min="9998" max="9998" width="5.5703125" customWidth="1"/>
    <col min="9999" max="9999" width="8.28515625" customWidth="1"/>
    <col min="10000" max="10000" width="14.140625" customWidth="1"/>
    <col min="10001" max="10001" width="8.5703125" customWidth="1"/>
    <col min="10002" max="10002" width="6.28515625" customWidth="1"/>
    <col min="10003" max="10003" width="8.85546875" customWidth="1"/>
    <col min="10004" max="10004" width="6" customWidth="1"/>
    <col min="10005" max="10005" width="0" hidden="1" customWidth="1"/>
    <col min="10007" max="10007" width="5.140625" customWidth="1"/>
    <col min="10242" max="10242" width="4.28515625" customWidth="1"/>
    <col min="10244" max="10244" width="4" customWidth="1"/>
    <col min="10246" max="10246" width="5.7109375" customWidth="1"/>
    <col min="10247" max="10247" width="8.28515625" customWidth="1"/>
    <col min="10248" max="10248" width="5.42578125" customWidth="1"/>
    <col min="10249" max="10249" width="8" customWidth="1"/>
    <col min="10250" max="10250" width="5.42578125" customWidth="1"/>
    <col min="10251" max="10251" width="8.28515625" customWidth="1"/>
    <col min="10252" max="10252" width="6" customWidth="1"/>
    <col min="10253" max="10253" width="8.140625" customWidth="1"/>
    <col min="10254" max="10254" width="5.5703125" customWidth="1"/>
    <col min="10255" max="10255" width="8.28515625" customWidth="1"/>
    <col min="10256" max="10256" width="14.140625" customWidth="1"/>
    <col min="10257" max="10257" width="8.5703125" customWidth="1"/>
    <col min="10258" max="10258" width="6.28515625" customWidth="1"/>
    <col min="10259" max="10259" width="8.85546875" customWidth="1"/>
    <col min="10260" max="10260" width="6" customWidth="1"/>
    <col min="10261" max="10261" width="0" hidden="1" customWidth="1"/>
    <col min="10263" max="10263" width="5.140625" customWidth="1"/>
    <col min="10498" max="10498" width="4.28515625" customWidth="1"/>
    <col min="10500" max="10500" width="4" customWidth="1"/>
    <col min="10502" max="10502" width="5.7109375" customWidth="1"/>
    <col min="10503" max="10503" width="8.28515625" customWidth="1"/>
    <col min="10504" max="10504" width="5.42578125" customWidth="1"/>
    <col min="10505" max="10505" width="8" customWidth="1"/>
    <col min="10506" max="10506" width="5.42578125" customWidth="1"/>
    <col min="10507" max="10507" width="8.28515625" customWidth="1"/>
    <col min="10508" max="10508" width="6" customWidth="1"/>
    <col min="10509" max="10509" width="8.140625" customWidth="1"/>
    <col min="10510" max="10510" width="5.5703125" customWidth="1"/>
    <col min="10511" max="10511" width="8.28515625" customWidth="1"/>
    <col min="10512" max="10512" width="14.140625" customWidth="1"/>
    <col min="10513" max="10513" width="8.5703125" customWidth="1"/>
    <col min="10514" max="10514" width="6.28515625" customWidth="1"/>
    <col min="10515" max="10515" width="8.85546875" customWidth="1"/>
    <col min="10516" max="10516" width="6" customWidth="1"/>
    <col min="10517" max="10517" width="0" hidden="1" customWidth="1"/>
    <col min="10519" max="10519" width="5.140625" customWidth="1"/>
    <col min="10754" max="10754" width="4.28515625" customWidth="1"/>
    <col min="10756" max="10756" width="4" customWidth="1"/>
    <col min="10758" max="10758" width="5.7109375" customWidth="1"/>
    <col min="10759" max="10759" width="8.28515625" customWidth="1"/>
    <col min="10760" max="10760" width="5.42578125" customWidth="1"/>
    <col min="10761" max="10761" width="8" customWidth="1"/>
    <col min="10762" max="10762" width="5.42578125" customWidth="1"/>
    <col min="10763" max="10763" width="8.28515625" customWidth="1"/>
    <col min="10764" max="10764" width="6" customWidth="1"/>
    <col min="10765" max="10765" width="8.140625" customWidth="1"/>
    <col min="10766" max="10766" width="5.5703125" customWidth="1"/>
    <col min="10767" max="10767" width="8.28515625" customWidth="1"/>
    <col min="10768" max="10768" width="14.140625" customWidth="1"/>
    <col min="10769" max="10769" width="8.5703125" customWidth="1"/>
    <col min="10770" max="10770" width="6.28515625" customWidth="1"/>
    <col min="10771" max="10771" width="8.85546875" customWidth="1"/>
    <col min="10772" max="10772" width="6" customWidth="1"/>
    <col min="10773" max="10773" width="0" hidden="1" customWidth="1"/>
    <col min="10775" max="10775" width="5.140625" customWidth="1"/>
    <col min="11010" max="11010" width="4.28515625" customWidth="1"/>
    <col min="11012" max="11012" width="4" customWidth="1"/>
    <col min="11014" max="11014" width="5.7109375" customWidth="1"/>
    <col min="11015" max="11015" width="8.28515625" customWidth="1"/>
    <col min="11016" max="11016" width="5.42578125" customWidth="1"/>
    <col min="11017" max="11017" width="8" customWidth="1"/>
    <col min="11018" max="11018" width="5.42578125" customWidth="1"/>
    <col min="11019" max="11019" width="8.28515625" customWidth="1"/>
    <col min="11020" max="11020" width="6" customWidth="1"/>
    <col min="11021" max="11021" width="8.140625" customWidth="1"/>
    <col min="11022" max="11022" width="5.5703125" customWidth="1"/>
    <col min="11023" max="11023" width="8.28515625" customWidth="1"/>
    <col min="11024" max="11024" width="14.140625" customWidth="1"/>
    <col min="11025" max="11025" width="8.5703125" customWidth="1"/>
    <col min="11026" max="11026" width="6.28515625" customWidth="1"/>
    <col min="11027" max="11027" width="8.85546875" customWidth="1"/>
    <col min="11028" max="11028" width="6" customWidth="1"/>
    <col min="11029" max="11029" width="0" hidden="1" customWidth="1"/>
    <col min="11031" max="11031" width="5.140625" customWidth="1"/>
    <col min="11266" max="11266" width="4.28515625" customWidth="1"/>
    <col min="11268" max="11268" width="4" customWidth="1"/>
    <col min="11270" max="11270" width="5.7109375" customWidth="1"/>
    <col min="11271" max="11271" width="8.28515625" customWidth="1"/>
    <col min="11272" max="11272" width="5.42578125" customWidth="1"/>
    <col min="11273" max="11273" width="8" customWidth="1"/>
    <col min="11274" max="11274" width="5.42578125" customWidth="1"/>
    <col min="11275" max="11275" width="8.28515625" customWidth="1"/>
    <col min="11276" max="11276" width="6" customWidth="1"/>
    <col min="11277" max="11277" width="8.140625" customWidth="1"/>
    <col min="11278" max="11278" width="5.5703125" customWidth="1"/>
    <col min="11279" max="11279" width="8.28515625" customWidth="1"/>
    <col min="11280" max="11280" width="14.140625" customWidth="1"/>
    <col min="11281" max="11281" width="8.5703125" customWidth="1"/>
    <col min="11282" max="11282" width="6.28515625" customWidth="1"/>
    <col min="11283" max="11283" width="8.85546875" customWidth="1"/>
    <col min="11284" max="11284" width="6" customWidth="1"/>
    <col min="11285" max="11285" width="0" hidden="1" customWidth="1"/>
    <col min="11287" max="11287" width="5.140625" customWidth="1"/>
    <col min="11522" max="11522" width="4.28515625" customWidth="1"/>
    <col min="11524" max="11524" width="4" customWidth="1"/>
    <col min="11526" max="11526" width="5.7109375" customWidth="1"/>
    <col min="11527" max="11527" width="8.28515625" customWidth="1"/>
    <col min="11528" max="11528" width="5.42578125" customWidth="1"/>
    <col min="11529" max="11529" width="8" customWidth="1"/>
    <col min="11530" max="11530" width="5.42578125" customWidth="1"/>
    <col min="11531" max="11531" width="8.28515625" customWidth="1"/>
    <col min="11532" max="11532" width="6" customWidth="1"/>
    <col min="11533" max="11533" width="8.140625" customWidth="1"/>
    <col min="11534" max="11534" width="5.5703125" customWidth="1"/>
    <col min="11535" max="11535" width="8.28515625" customWidth="1"/>
    <col min="11536" max="11536" width="14.140625" customWidth="1"/>
    <col min="11537" max="11537" width="8.5703125" customWidth="1"/>
    <col min="11538" max="11538" width="6.28515625" customWidth="1"/>
    <col min="11539" max="11539" width="8.85546875" customWidth="1"/>
    <col min="11540" max="11540" width="6" customWidth="1"/>
    <col min="11541" max="11541" width="0" hidden="1" customWidth="1"/>
    <col min="11543" max="11543" width="5.140625" customWidth="1"/>
    <col min="11778" max="11778" width="4.28515625" customWidth="1"/>
    <col min="11780" max="11780" width="4" customWidth="1"/>
    <col min="11782" max="11782" width="5.7109375" customWidth="1"/>
    <col min="11783" max="11783" width="8.28515625" customWidth="1"/>
    <col min="11784" max="11784" width="5.42578125" customWidth="1"/>
    <col min="11785" max="11785" width="8" customWidth="1"/>
    <col min="11786" max="11786" width="5.42578125" customWidth="1"/>
    <col min="11787" max="11787" width="8.28515625" customWidth="1"/>
    <col min="11788" max="11788" width="6" customWidth="1"/>
    <col min="11789" max="11789" width="8.140625" customWidth="1"/>
    <col min="11790" max="11790" width="5.5703125" customWidth="1"/>
    <col min="11791" max="11791" width="8.28515625" customWidth="1"/>
    <col min="11792" max="11792" width="14.140625" customWidth="1"/>
    <col min="11793" max="11793" width="8.5703125" customWidth="1"/>
    <col min="11794" max="11794" width="6.28515625" customWidth="1"/>
    <col min="11795" max="11795" width="8.85546875" customWidth="1"/>
    <col min="11796" max="11796" width="6" customWidth="1"/>
    <col min="11797" max="11797" width="0" hidden="1" customWidth="1"/>
    <col min="11799" max="11799" width="5.140625" customWidth="1"/>
    <col min="12034" max="12034" width="4.28515625" customWidth="1"/>
    <col min="12036" max="12036" width="4" customWidth="1"/>
    <col min="12038" max="12038" width="5.7109375" customWidth="1"/>
    <col min="12039" max="12039" width="8.28515625" customWidth="1"/>
    <col min="12040" max="12040" width="5.42578125" customWidth="1"/>
    <col min="12041" max="12041" width="8" customWidth="1"/>
    <col min="12042" max="12042" width="5.42578125" customWidth="1"/>
    <col min="12043" max="12043" width="8.28515625" customWidth="1"/>
    <col min="12044" max="12044" width="6" customWidth="1"/>
    <col min="12045" max="12045" width="8.140625" customWidth="1"/>
    <col min="12046" max="12046" width="5.5703125" customWidth="1"/>
    <col min="12047" max="12047" width="8.28515625" customWidth="1"/>
    <col min="12048" max="12048" width="14.140625" customWidth="1"/>
    <col min="12049" max="12049" width="8.5703125" customWidth="1"/>
    <col min="12050" max="12050" width="6.28515625" customWidth="1"/>
    <col min="12051" max="12051" width="8.85546875" customWidth="1"/>
    <col min="12052" max="12052" width="6" customWidth="1"/>
    <col min="12053" max="12053" width="0" hidden="1" customWidth="1"/>
    <col min="12055" max="12055" width="5.140625" customWidth="1"/>
    <col min="12290" max="12290" width="4.28515625" customWidth="1"/>
    <col min="12292" max="12292" width="4" customWidth="1"/>
    <col min="12294" max="12294" width="5.7109375" customWidth="1"/>
    <col min="12295" max="12295" width="8.28515625" customWidth="1"/>
    <col min="12296" max="12296" width="5.42578125" customWidth="1"/>
    <col min="12297" max="12297" width="8" customWidth="1"/>
    <col min="12298" max="12298" width="5.42578125" customWidth="1"/>
    <col min="12299" max="12299" width="8.28515625" customWidth="1"/>
    <col min="12300" max="12300" width="6" customWidth="1"/>
    <col min="12301" max="12301" width="8.140625" customWidth="1"/>
    <col min="12302" max="12302" width="5.5703125" customWidth="1"/>
    <col min="12303" max="12303" width="8.28515625" customWidth="1"/>
    <col min="12304" max="12304" width="14.140625" customWidth="1"/>
    <col min="12305" max="12305" width="8.5703125" customWidth="1"/>
    <col min="12306" max="12306" width="6.28515625" customWidth="1"/>
    <col min="12307" max="12307" width="8.85546875" customWidth="1"/>
    <col min="12308" max="12308" width="6" customWidth="1"/>
    <col min="12309" max="12309" width="0" hidden="1" customWidth="1"/>
    <col min="12311" max="12311" width="5.140625" customWidth="1"/>
    <col min="12546" max="12546" width="4.28515625" customWidth="1"/>
    <col min="12548" max="12548" width="4" customWidth="1"/>
    <col min="12550" max="12550" width="5.7109375" customWidth="1"/>
    <col min="12551" max="12551" width="8.28515625" customWidth="1"/>
    <col min="12552" max="12552" width="5.42578125" customWidth="1"/>
    <col min="12553" max="12553" width="8" customWidth="1"/>
    <col min="12554" max="12554" width="5.42578125" customWidth="1"/>
    <col min="12555" max="12555" width="8.28515625" customWidth="1"/>
    <col min="12556" max="12556" width="6" customWidth="1"/>
    <col min="12557" max="12557" width="8.140625" customWidth="1"/>
    <col min="12558" max="12558" width="5.5703125" customWidth="1"/>
    <col min="12559" max="12559" width="8.28515625" customWidth="1"/>
    <col min="12560" max="12560" width="14.140625" customWidth="1"/>
    <col min="12561" max="12561" width="8.5703125" customWidth="1"/>
    <col min="12562" max="12562" width="6.28515625" customWidth="1"/>
    <col min="12563" max="12563" width="8.85546875" customWidth="1"/>
    <col min="12564" max="12564" width="6" customWidth="1"/>
    <col min="12565" max="12565" width="0" hidden="1" customWidth="1"/>
    <col min="12567" max="12567" width="5.140625" customWidth="1"/>
    <col min="12802" max="12802" width="4.28515625" customWidth="1"/>
    <col min="12804" max="12804" width="4" customWidth="1"/>
    <col min="12806" max="12806" width="5.7109375" customWidth="1"/>
    <col min="12807" max="12807" width="8.28515625" customWidth="1"/>
    <col min="12808" max="12808" width="5.42578125" customWidth="1"/>
    <col min="12809" max="12809" width="8" customWidth="1"/>
    <col min="12810" max="12810" width="5.42578125" customWidth="1"/>
    <col min="12811" max="12811" width="8.28515625" customWidth="1"/>
    <col min="12812" max="12812" width="6" customWidth="1"/>
    <col min="12813" max="12813" width="8.140625" customWidth="1"/>
    <col min="12814" max="12814" width="5.5703125" customWidth="1"/>
    <col min="12815" max="12815" width="8.28515625" customWidth="1"/>
    <col min="12816" max="12816" width="14.140625" customWidth="1"/>
    <col min="12817" max="12817" width="8.5703125" customWidth="1"/>
    <col min="12818" max="12818" width="6.28515625" customWidth="1"/>
    <col min="12819" max="12819" width="8.85546875" customWidth="1"/>
    <col min="12820" max="12820" width="6" customWidth="1"/>
    <col min="12821" max="12821" width="0" hidden="1" customWidth="1"/>
    <col min="12823" max="12823" width="5.140625" customWidth="1"/>
    <col min="13058" max="13058" width="4.28515625" customWidth="1"/>
    <col min="13060" max="13060" width="4" customWidth="1"/>
    <col min="13062" max="13062" width="5.7109375" customWidth="1"/>
    <col min="13063" max="13063" width="8.28515625" customWidth="1"/>
    <col min="13064" max="13064" width="5.42578125" customWidth="1"/>
    <col min="13065" max="13065" width="8" customWidth="1"/>
    <col min="13066" max="13066" width="5.42578125" customWidth="1"/>
    <col min="13067" max="13067" width="8.28515625" customWidth="1"/>
    <col min="13068" max="13068" width="6" customWidth="1"/>
    <col min="13069" max="13069" width="8.140625" customWidth="1"/>
    <col min="13070" max="13070" width="5.5703125" customWidth="1"/>
    <col min="13071" max="13071" width="8.28515625" customWidth="1"/>
    <col min="13072" max="13072" width="14.140625" customWidth="1"/>
    <col min="13073" max="13073" width="8.5703125" customWidth="1"/>
    <col min="13074" max="13074" width="6.28515625" customWidth="1"/>
    <col min="13075" max="13075" width="8.85546875" customWidth="1"/>
    <col min="13076" max="13076" width="6" customWidth="1"/>
    <col min="13077" max="13077" width="0" hidden="1" customWidth="1"/>
    <col min="13079" max="13079" width="5.140625" customWidth="1"/>
    <col min="13314" max="13314" width="4.28515625" customWidth="1"/>
    <col min="13316" max="13316" width="4" customWidth="1"/>
    <col min="13318" max="13318" width="5.7109375" customWidth="1"/>
    <col min="13319" max="13319" width="8.28515625" customWidth="1"/>
    <col min="13320" max="13320" width="5.42578125" customWidth="1"/>
    <col min="13321" max="13321" width="8" customWidth="1"/>
    <col min="13322" max="13322" width="5.42578125" customWidth="1"/>
    <col min="13323" max="13323" width="8.28515625" customWidth="1"/>
    <col min="13324" max="13324" width="6" customWidth="1"/>
    <col min="13325" max="13325" width="8.140625" customWidth="1"/>
    <col min="13326" max="13326" width="5.5703125" customWidth="1"/>
    <col min="13327" max="13327" width="8.28515625" customWidth="1"/>
    <col min="13328" max="13328" width="14.140625" customWidth="1"/>
    <col min="13329" max="13329" width="8.5703125" customWidth="1"/>
    <col min="13330" max="13330" width="6.28515625" customWidth="1"/>
    <col min="13331" max="13331" width="8.85546875" customWidth="1"/>
    <col min="13332" max="13332" width="6" customWidth="1"/>
    <col min="13333" max="13333" width="0" hidden="1" customWidth="1"/>
    <col min="13335" max="13335" width="5.140625" customWidth="1"/>
    <col min="13570" max="13570" width="4.28515625" customWidth="1"/>
    <col min="13572" max="13572" width="4" customWidth="1"/>
    <col min="13574" max="13574" width="5.7109375" customWidth="1"/>
    <col min="13575" max="13575" width="8.28515625" customWidth="1"/>
    <col min="13576" max="13576" width="5.42578125" customWidth="1"/>
    <col min="13577" max="13577" width="8" customWidth="1"/>
    <col min="13578" max="13578" width="5.42578125" customWidth="1"/>
    <col min="13579" max="13579" width="8.28515625" customWidth="1"/>
    <col min="13580" max="13580" width="6" customWidth="1"/>
    <col min="13581" max="13581" width="8.140625" customWidth="1"/>
    <col min="13582" max="13582" width="5.5703125" customWidth="1"/>
    <col min="13583" max="13583" width="8.28515625" customWidth="1"/>
    <col min="13584" max="13584" width="14.140625" customWidth="1"/>
    <col min="13585" max="13585" width="8.5703125" customWidth="1"/>
    <col min="13586" max="13586" width="6.28515625" customWidth="1"/>
    <col min="13587" max="13587" width="8.85546875" customWidth="1"/>
    <col min="13588" max="13588" width="6" customWidth="1"/>
    <col min="13589" max="13589" width="0" hidden="1" customWidth="1"/>
    <col min="13591" max="13591" width="5.140625" customWidth="1"/>
    <col min="13826" max="13826" width="4.28515625" customWidth="1"/>
    <col min="13828" max="13828" width="4" customWidth="1"/>
    <col min="13830" max="13830" width="5.7109375" customWidth="1"/>
    <col min="13831" max="13831" width="8.28515625" customWidth="1"/>
    <col min="13832" max="13832" width="5.42578125" customWidth="1"/>
    <col min="13833" max="13833" width="8" customWidth="1"/>
    <col min="13834" max="13834" width="5.42578125" customWidth="1"/>
    <col min="13835" max="13835" width="8.28515625" customWidth="1"/>
    <col min="13836" max="13836" width="6" customWidth="1"/>
    <col min="13837" max="13837" width="8.140625" customWidth="1"/>
    <col min="13838" max="13838" width="5.5703125" customWidth="1"/>
    <col min="13839" max="13839" width="8.28515625" customWidth="1"/>
    <col min="13840" max="13840" width="14.140625" customWidth="1"/>
    <col min="13841" max="13841" width="8.5703125" customWidth="1"/>
    <col min="13842" max="13842" width="6.28515625" customWidth="1"/>
    <col min="13843" max="13843" width="8.85546875" customWidth="1"/>
    <col min="13844" max="13844" width="6" customWidth="1"/>
    <col min="13845" max="13845" width="0" hidden="1" customWidth="1"/>
    <col min="13847" max="13847" width="5.140625" customWidth="1"/>
    <col min="14082" max="14082" width="4.28515625" customWidth="1"/>
    <col min="14084" max="14084" width="4" customWidth="1"/>
    <col min="14086" max="14086" width="5.7109375" customWidth="1"/>
    <col min="14087" max="14087" width="8.28515625" customWidth="1"/>
    <col min="14088" max="14088" width="5.42578125" customWidth="1"/>
    <col min="14089" max="14089" width="8" customWidth="1"/>
    <col min="14090" max="14090" width="5.42578125" customWidth="1"/>
    <col min="14091" max="14091" width="8.28515625" customWidth="1"/>
    <col min="14092" max="14092" width="6" customWidth="1"/>
    <col min="14093" max="14093" width="8.140625" customWidth="1"/>
    <col min="14094" max="14094" width="5.5703125" customWidth="1"/>
    <col min="14095" max="14095" width="8.28515625" customWidth="1"/>
    <col min="14096" max="14096" width="14.140625" customWidth="1"/>
    <col min="14097" max="14097" width="8.5703125" customWidth="1"/>
    <col min="14098" max="14098" width="6.28515625" customWidth="1"/>
    <col min="14099" max="14099" width="8.85546875" customWidth="1"/>
    <col min="14100" max="14100" width="6" customWidth="1"/>
    <col min="14101" max="14101" width="0" hidden="1" customWidth="1"/>
    <col min="14103" max="14103" width="5.140625" customWidth="1"/>
    <col min="14338" max="14338" width="4.28515625" customWidth="1"/>
    <col min="14340" max="14340" width="4" customWidth="1"/>
    <col min="14342" max="14342" width="5.7109375" customWidth="1"/>
    <col min="14343" max="14343" width="8.28515625" customWidth="1"/>
    <col min="14344" max="14344" width="5.42578125" customWidth="1"/>
    <col min="14345" max="14345" width="8" customWidth="1"/>
    <col min="14346" max="14346" width="5.42578125" customWidth="1"/>
    <col min="14347" max="14347" width="8.28515625" customWidth="1"/>
    <col min="14348" max="14348" width="6" customWidth="1"/>
    <col min="14349" max="14349" width="8.140625" customWidth="1"/>
    <col min="14350" max="14350" width="5.5703125" customWidth="1"/>
    <col min="14351" max="14351" width="8.28515625" customWidth="1"/>
    <col min="14352" max="14352" width="14.140625" customWidth="1"/>
    <col min="14353" max="14353" width="8.5703125" customWidth="1"/>
    <col min="14354" max="14354" width="6.28515625" customWidth="1"/>
    <col min="14355" max="14355" width="8.85546875" customWidth="1"/>
    <col min="14356" max="14356" width="6" customWidth="1"/>
    <col min="14357" max="14357" width="0" hidden="1" customWidth="1"/>
    <col min="14359" max="14359" width="5.140625" customWidth="1"/>
    <col min="14594" max="14594" width="4.28515625" customWidth="1"/>
    <col min="14596" max="14596" width="4" customWidth="1"/>
    <col min="14598" max="14598" width="5.7109375" customWidth="1"/>
    <col min="14599" max="14599" width="8.28515625" customWidth="1"/>
    <col min="14600" max="14600" width="5.42578125" customWidth="1"/>
    <col min="14601" max="14601" width="8" customWidth="1"/>
    <col min="14602" max="14602" width="5.42578125" customWidth="1"/>
    <col min="14603" max="14603" width="8.28515625" customWidth="1"/>
    <col min="14604" max="14604" width="6" customWidth="1"/>
    <col min="14605" max="14605" width="8.140625" customWidth="1"/>
    <col min="14606" max="14606" width="5.5703125" customWidth="1"/>
    <col min="14607" max="14607" width="8.28515625" customWidth="1"/>
    <col min="14608" max="14608" width="14.140625" customWidth="1"/>
    <col min="14609" max="14609" width="8.5703125" customWidth="1"/>
    <col min="14610" max="14610" width="6.28515625" customWidth="1"/>
    <col min="14611" max="14611" width="8.85546875" customWidth="1"/>
    <col min="14612" max="14612" width="6" customWidth="1"/>
    <col min="14613" max="14613" width="0" hidden="1" customWidth="1"/>
    <col min="14615" max="14615" width="5.140625" customWidth="1"/>
    <col min="14850" max="14850" width="4.28515625" customWidth="1"/>
    <col min="14852" max="14852" width="4" customWidth="1"/>
    <col min="14854" max="14854" width="5.7109375" customWidth="1"/>
    <col min="14855" max="14855" width="8.28515625" customWidth="1"/>
    <col min="14856" max="14856" width="5.42578125" customWidth="1"/>
    <col min="14857" max="14857" width="8" customWidth="1"/>
    <col min="14858" max="14858" width="5.42578125" customWidth="1"/>
    <col min="14859" max="14859" width="8.28515625" customWidth="1"/>
    <col min="14860" max="14860" width="6" customWidth="1"/>
    <col min="14861" max="14861" width="8.140625" customWidth="1"/>
    <col min="14862" max="14862" width="5.5703125" customWidth="1"/>
    <col min="14863" max="14863" width="8.28515625" customWidth="1"/>
    <col min="14864" max="14864" width="14.140625" customWidth="1"/>
    <col min="14865" max="14865" width="8.5703125" customWidth="1"/>
    <col min="14866" max="14866" width="6.28515625" customWidth="1"/>
    <col min="14867" max="14867" width="8.85546875" customWidth="1"/>
    <col min="14868" max="14868" width="6" customWidth="1"/>
    <col min="14869" max="14869" width="0" hidden="1" customWidth="1"/>
    <col min="14871" max="14871" width="5.140625" customWidth="1"/>
    <col min="15106" max="15106" width="4.28515625" customWidth="1"/>
    <col min="15108" max="15108" width="4" customWidth="1"/>
    <col min="15110" max="15110" width="5.7109375" customWidth="1"/>
    <col min="15111" max="15111" width="8.28515625" customWidth="1"/>
    <col min="15112" max="15112" width="5.42578125" customWidth="1"/>
    <col min="15113" max="15113" width="8" customWidth="1"/>
    <col min="15114" max="15114" width="5.42578125" customWidth="1"/>
    <col min="15115" max="15115" width="8.28515625" customWidth="1"/>
    <col min="15116" max="15116" width="6" customWidth="1"/>
    <col min="15117" max="15117" width="8.140625" customWidth="1"/>
    <col min="15118" max="15118" width="5.5703125" customWidth="1"/>
    <col min="15119" max="15119" width="8.28515625" customWidth="1"/>
    <col min="15120" max="15120" width="14.140625" customWidth="1"/>
    <col min="15121" max="15121" width="8.5703125" customWidth="1"/>
    <col min="15122" max="15122" width="6.28515625" customWidth="1"/>
    <col min="15123" max="15123" width="8.85546875" customWidth="1"/>
    <col min="15124" max="15124" width="6" customWidth="1"/>
    <col min="15125" max="15125" width="0" hidden="1" customWidth="1"/>
    <col min="15127" max="15127" width="5.140625" customWidth="1"/>
    <col min="15362" max="15362" width="4.28515625" customWidth="1"/>
    <col min="15364" max="15364" width="4" customWidth="1"/>
    <col min="15366" max="15366" width="5.7109375" customWidth="1"/>
    <col min="15367" max="15367" width="8.28515625" customWidth="1"/>
    <col min="15368" max="15368" width="5.42578125" customWidth="1"/>
    <col min="15369" max="15369" width="8" customWidth="1"/>
    <col min="15370" max="15370" width="5.42578125" customWidth="1"/>
    <col min="15371" max="15371" width="8.28515625" customWidth="1"/>
    <col min="15372" max="15372" width="6" customWidth="1"/>
    <col min="15373" max="15373" width="8.140625" customWidth="1"/>
    <col min="15374" max="15374" width="5.5703125" customWidth="1"/>
    <col min="15375" max="15375" width="8.28515625" customWidth="1"/>
    <col min="15376" max="15376" width="14.140625" customWidth="1"/>
    <col min="15377" max="15377" width="8.5703125" customWidth="1"/>
    <col min="15378" max="15378" width="6.28515625" customWidth="1"/>
    <col min="15379" max="15379" width="8.85546875" customWidth="1"/>
    <col min="15380" max="15380" width="6" customWidth="1"/>
    <col min="15381" max="15381" width="0" hidden="1" customWidth="1"/>
    <col min="15383" max="15383" width="5.140625" customWidth="1"/>
    <col min="15618" max="15618" width="4.28515625" customWidth="1"/>
    <col min="15620" max="15620" width="4" customWidth="1"/>
    <col min="15622" max="15622" width="5.7109375" customWidth="1"/>
    <col min="15623" max="15623" width="8.28515625" customWidth="1"/>
    <col min="15624" max="15624" width="5.42578125" customWidth="1"/>
    <col min="15625" max="15625" width="8" customWidth="1"/>
    <col min="15626" max="15626" width="5.42578125" customWidth="1"/>
    <col min="15627" max="15627" width="8.28515625" customWidth="1"/>
    <col min="15628" max="15628" width="6" customWidth="1"/>
    <col min="15629" max="15629" width="8.140625" customWidth="1"/>
    <col min="15630" max="15630" width="5.5703125" customWidth="1"/>
    <col min="15631" max="15631" width="8.28515625" customWidth="1"/>
    <col min="15632" max="15632" width="14.140625" customWidth="1"/>
    <col min="15633" max="15633" width="8.5703125" customWidth="1"/>
    <col min="15634" max="15634" width="6.28515625" customWidth="1"/>
    <col min="15635" max="15635" width="8.85546875" customWidth="1"/>
    <col min="15636" max="15636" width="6" customWidth="1"/>
    <col min="15637" max="15637" width="0" hidden="1" customWidth="1"/>
    <col min="15639" max="15639" width="5.140625" customWidth="1"/>
    <col min="15874" max="15874" width="4.28515625" customWidth="1"/>
    <col min="15876" max="15876" width="4" customWidth="1"/>
    <col min="15878" max="15878" width="5.7109375" customWidth="1"/>
    <col min="15879" max="15879" width="8.28515625" customWidth="1"/>
    <col min="15880" max="15880" width="5.42578125" customWidth="1"/>
    <col min="15881" max="15881" width="8" customWidth="1"/>
    <col min="15882" max="15882" width="5.42578125" customWidth="1"/>
    <col min="15883" max="15883" width="8.28515625" customWidth="1"/>
    <col min="15884" max="15884" width="6" customWidth="1"/>
    <col min="15885" max="15885" width="8.140625" customWidth="1"/>
    <col min="15886" max="15886" width="5.5703125" customWidth="1"/>
    <col min="15887" max="15887" width="8.28515625" customWidth="1"/>
    <col min="15888" max="15888" width="14.140625" customWidth="1"/>
    <col min="15889" max="15889" width="8.5703125" customWidth="1"/>
    <col min="15890" max="15890" width="6.28515625" customWidth="1"/>
    <col min="15891" max="15891" width="8.85546875" customWidth="1"/>
    <col min="15892" max="15892" width="6" customWidth="1"/>
    <col min="15893" max="15893" width="0" hidden="1" customWidth="1"/>
    <col min="15895" max="15895" width="5.140625" customWidth="1"/>
    <col min="16130" max="16130" width="4.28515625" customWidth="1"/>
    <col min="16132" max="16132" width="4" customWidth="1"/>
    <col min="16134" max="16134" width="5.7109375" customWidth="1"/>
    <col min="16135" max="16135" width="8.28515625" customWidth="1"/>
    <col min="16136" max="16136" width="5.42578125" customWidth="1"/>
    <col min="16137" max="16137" width="8" customWidth="1"/>
    <col min="16138" max="16138" width="5.42578125" customWidth="1"/>
    <col min="16139" max="16139" width="8.28515625" customWidth="1"/>
    <col min="16140" max="16140" width="6" customWidth="1"/>
    <col min="16141" max="16141" width="8.140625" customWidth="1"/>
    <col min="16142" max="16142" width="5.5703125" customWidth="1"/>
    <col min="16143" max="16143" width="8.28515625" customWidth="1"/>
    <col min="16144" max="16144" width="14.140625" customWidth="1"/>
    <col min="16145" max="16145" width="8.5703125" customWidth="1"/>
    <col min="16146" max="16146" width="6.28515625" customWidth="1"/>
    <col min="16147" max="16147" width="8.85546875" customWidth="1"/>
    <col min="16148" max="16148" width="6" customWidth="1"/>
    <col min="16149" max="16149" width="0" hidden="1" customWidth="1"/>
    <col min="16151" max="16151" width="5.140625" customWidth="1"/>
  </cols>
  <sheetData>
    <row r="1" spans="1:23" x14ac:dyDescent="0.2">
      <c r="A1" s="1034" t="s">
        <v>754</v>
      </c>
      <c r="B1" s="1034"/>
      <c r="C1" s="1034"/>
      <c r="D1" s="1034"/>
      <c r="E1" s="1034"/>
      <c r="F1" s="1034"/>
      <c r="G1" s="1034"/>
      <c r="H1" s="1034"/>
      <c r="I1" s="1034"/>
      <c r="J1" s="1034"/>
      <c r="K1" s="1034"/>
      <c r="L1" s="1034"/>
      <c r="M1" s="1034"/>
      <c r="N1" s="1034"/>
      <c r="O1" s="1034"/>
      <c r="P1" s="1034"/>
      <c r="Q1" s="1034"/>
      <c r="R1" s="1034"/>
      <c r="S1" s="1034"/>
      <c r="T1" s="1034"/>
      <c r="U1" s="1034"/>
      <c r="V1" s="1034"/>
      <c r="W1" s="1034"/>
    </row>
    <row r="2" spans="1:23" ht="24.75" customHeight="1" x14ac:dyDescent="0.2">
      <c r="A2" s="1034"/>
      <c r="B2" s="1034"/>
      <c r="C2" s="1034"/>
      <c r="D2" s="1034"/>
      <c r="E2" s="1034"/>
      <c r="F2" s="1034"/>
      <c r="G2" s="1034"/>
      <c r="H2" s="1034"/>
      <c r="I2" s="1034"/>
      <c r="J2" s="1034"/>
      <c r="K2" s="1034"/>
      <c r="L2" s="1034"/>
      <c r="M2" s="1034"/>
      <c r="N2" s="1034"/>
      <c r="O2" s="1034"/>
      <c r="P2" s="1034"/>
      <c r="Q2" s="1034"/>
      <c r="R2" s="1034"/>
      <c r="S2" s="1034"/>
      <c r="T2" s="1034"/>
      <c r="U2" s="1034"/>
      <c r="V2" s="1034"/>
      <c r="W2" s="1034"/>
    </row>
    <row r="3" spans="1:23" ht="15.75" x14ac:dyDescent="0.25">
      <c r="A3" s="1029" t="s">
        <v>755</v>
      </c>
      <c r="B3" s="1029"/>
      <c r="C3" s="1029"/>
      <c r="D3" s="1029"/>
      <c r="E3" s="1029"/>
      <c r="F3" s="1029"/>
      <c r="G3" s="1029"/>
      <c r="H3" s="1029"/>
      <c r="I3" s="1029"/>
      <c r="J3" s="1029"/>
      <c r="K3" s="1029"/>
      <c r="L3" s="1029"/>
      <c r="M3" s="1029"/>
      <c r="N3" s="1029"/>
      <c r="O3" s="1029"/>
      <c r="P3" s="1029"/>
      <c r="Q3" s="1029"/>
      <c r="R3" s="1029"/>
      <c r="S3" s="1029"/>
      <c r="T3" s="1029"/>
      <c r="U3" s="1029"/>
      <c r="V3" s="1029"/>
      <c r="W3" s="1029"/>
    </row>
    <row r="4" spans="1:23" ht="13.5" customHeight="1" x14ac:dyDescent="0.2">
      <c r="A4" s="1022" t="s">
        <v>42</v>
      </c>
      <c r="B4" s="1022"/>
      <c r="C4" s="1022"/>
      <c r="D4" s="1022"/>
      <c r="E4" s="1022"/>
      <c r="F4" s="1022"/>
      <c r="G4" s="1022"/>
      <c r="H4" s="1022"/>
      <c r="I4" s="1022"/>
      <c r="J4" s="1022"/>
      <c r="K4" s="1022"/>
      <c r="L4" s="1022"/>
      <c r="M4" s="1022"/>
      <c r="N4" s="1022"/>
      <c r="O4" s="1022"/>
      <c r="P4" s="1186" t="s">
        <v>531</v>
      </c>
      <c r="Q4" s="1149" t="s">
        <v>598</v>
      </c>
      <c r="R4" s="1150"/>
      <c r="S4" s="1150"/>
      <c r="T4" s="1150"/>
      <c r="U4" s="1150"/>
      <c r="V4" s="1150"/>
      <c r="W4" s="1151"/>
    </row>
    <row r="5" spans="1:23" ht="54.75" customHeight="1" x14ac:dyDescent="0.2">
      <c r="A5" s="1022"/>
      <c r="B5" s="1022"/>
      <c r="C5" s="1022"/>
      <c r="D5" s="1022"/>
      <c r="E5" s="1022"/>
      <c r="F5" s="1022"/>
      <c r="G5" s="1022"/>
      <c r="H5" s="1022"/>
      <c r="I5" s="1022"/>
      <c r="J5" s="1022"/>
      <c r="K5" s="1022"/>
      <c r="L5" s="1022"/>
      <c r="M5" s="1022"/>
      <c r="N5" s="1022"/>
      <c r="O5" s="1022"/>
      <c r="P5" s="1152"/>
      <c r="Q5" s="1032" t="s">
        <v>868</v>
      </c>
      <c r="R5" s="1033"/>
      <c r="S5" s="1032" t="s">
        <v>869</v>
      </c>
      <c r="T5" s="1033"/>
      <c r="U5" s="1033"/>
      <c r="V5" s="1032" t="s">
        <v>895</v>
      </c>
      <c r="W5" s="1033"/>
    </row>
    <row r="6" spans="1:23" x14ac:dyDescent="0.2">
      <c r="A6" s="1152">
        <v>1</v>
      </c>
      <c r="B6" s="1152"/>
      <c r="C6" s="1152"/>
      <c r="D6" s="1152"/>
      <c r="E6" s="1152"/>
      <c r="F6" s="1152"/>
      <c r="G6" s="1152"/>
      <c r="H6" s="1152"/>
      <c r="I6" s="1152"/>
      <c r="J6" s="1152"/>
      <c r="K6" s="1152"/>
      <c r="L6" s="1152"/>
      <c r="M6" s="1152"/>
      <c r="N6" s="1152"/>
      <c r="O6" s="1152"/>
      <c r="P6" s="60">
        <v>2</v>
      </c>
      <c r="Q6" s="1152">
        <v>3</v>
      </c>
      <c r="R6" s="1152"/>
      <c r="S6" s="1152">
        <v>4</v>
      </c>
      <c r="T6" s="1152"/>
      <c r="U6" s="1152"/>
      <c r="V6" s="1152">
        <v>5</v>
      </c>
      <c r="W6" s="1152"/>
    </row>
    <row r="7" spans="1:23" x14ac:dyDescent="0.2">
      <c r="A7" s="1018" t="s">
        <v>756</v>
      </c>
      <c r="B7" s="1018"/>
      <c r="C7" s="1018"/>
      <c r="D7" s="1018"/>
      <c r="E7" s="1018"/>
      <c r="F7" s="1018"/>
      <c r="G7" s="1018"/>
      <c r="H7" s="1018"/>
      <c r="I7" s="1018"/>
      <c r="J7" s="1018"/>
      <c r="K7" s="1018"/>
      <c r="L7" s="1018"/>
      <c r="M7" s="1018"/>
      <c r="N7" s="1018"/>
      <c r="O7" s="1018"/>
      <c r="P7" s="40" t="s">
        <v>534</v>
      </c>
      <c r="Q7" s="1206"/>
      <c r="R7" s="1206"/>
      <c r="S7" s="1206"/>
      <c r="T7" s="1206"/>
      <c r="U7" s="1206"/>
      <c r="V7" s="1206"/>
      <c r="W7" s="1206"/>
    </row>
    <row r="8" spans="1:23" x14ac:dyDescent="0.2">
      <c r="A8" s="1018" t="s">
        <v>757</v>
      </c>
      <c r="B8" s="1018"/>
      <c r="C8" s="1018"/>
      <c r="D8" s="1018"/>
      <c r="E8" s="1018"/>
      <c r="F8" s="1018"/>
      <c r="G8" s="1018"/>
      <c r="H8" s="1018"/>
      <c r="I8" s="1018"/>
      <c r="J8" s="1018"/>
      <c r="K8" s="1018"/>
      <c r="L8" s="1018"/>
      <c r="M8" s="1018"/>
      <c r="N8" s="1018"/>
      <c r="O8" s="1018"/>
      <c r="P8" s="40" t="s">
        <v>536</v>
      </c>
      <c r="Q8" s="1206"/>
      <c r="R8" s="1206"/>
      <c r="S8" s="1206"/>
      <c r="T8" s="1206"/>
      <c r="U8" s="1206"/>
      <c r="V8" s="1206"/>
      <c r="W8" s="1206"/>
    </row>
    <row r="9" spans="1:23" x14ac:dyDescent="0.2">
      <c r="A9" s="1155" t="s">
        <v>758</v>
      </c>
      <c r="B9" s="1155"/>
      <c r="C9" s="1155"/>
      <c r="D9" s="1155"/>
      <c r="E9" s="1155"/>
      <c r="F9" s="1155"/>
      <c r="G9" s="1155"/>
      <c r="H9" s="1155"/>
      <c r="I9" s="1155"/>
      <c r="J9" s="1155"/>
      <c r="K9" s="1155"/>
      <c r="L9" s="1155"/>
      <c r="M9" s="1155"/>
      <c r="N9" s="1155"/>
      <c r="O9" s="1155"/>
      <c r="P9" s="40" t="s">
        <v>538</v>
      </c>
      <c r="Q9" s="1206"/>
      <c r="R9" s="1206"/>
      <c r="S9" s="1206"/>
      <c r="T9" s="1206"/>
      <c r="U9" s="1206"/>
      <c r="V9" s="1206"/>
      <c r="W9" s="1206"/>
    </row>
    <row r="10" spans="1:23" x14ac:dyDescent="0.2">
      <c r="A10" s="1018" t="s">
        <v>759</v>
      </c>
      <c r="B10" s="1018"/>
      <c r="C10" s="1018"/>
      <c r="D10" s="1018"/>
      <c r="E10" s="1018"/>
      <c r="F10" s="1018"/>
      <c r="G10" s="1018"/>
      <c r="H10" s="1018"/>
      <c r="I10" s="1018"/>
      <c r="J10" s="1018"/>
      <c r="K10" s="1018"/>
      <c r="L10" s="1018"/>
      <c r="M10" s="1018"/>
      <c r="N10" s="1018"/>
      <c r="O10" s="1018"/>
      <c r="P10" s="40" t="s">
        <v>540</v>
      </c>
      <c r="Q10" s="1240">
        <f>Q24</f>
        <v>0</v>
      </c>
      <c r="R10" s="1240"/>
      <c r="S10" s="1240">
        <f>S24</f>
        <v>0</v>
      </c>
      <c r="T10" s="1240"/>
      <c r="U10" s="1240"/>
      <c r="V10" s="1240">
        <f>V24</f>
        <v>0</v>
      </c>
      <c r="W10" s="1240"/>
    </row>
    <row r="11" spans="1:23" x14ac:dyDescent="0.2">
      <c r="A11" s="1018" t="s">
        <v>760</v>
      </c>
      <c r="B11" s="1018"/>
      <c r="C11" s="1018"/>
      <c r="D11" s="1018"/>
      <c r="E11" s="1018"/>
      <c r="F11" s="1018"/>
      <c r="G11" s="1018"/>
      <c r="H11" s="1018"/>
      <c r="I11" s="1018"/>
      <c r="J11" s="1018"/>
      <c r="K11" s="1018"/>
      <c r="L11" s="1018"/>
      <c r="M11" s="1018"/>
      <c r="N11" s="1018"/>
      <c r="O11" s="1018"/>
      <c r="P11" s="40" t="s">
        <v>542</v>
      </c>
      <c r="Q11" s="1240"/>
      <c r="R11" s="1240"/>
      <c r="S11" s="1240"/>
      <c r="T11" s="1240"/>
      <c r="U11" s="1240"/>
      <c r="V11" s="1240"/>
      <c r="W11" s="1240"/>
    </row>
    <row r="12" spans="1:23" x14ac:dyDescent="0.2">
      <c r="A12" s="1018" t="s">
        <v>761</v>
      </c>
      <c r="B12" s="1018"/>
      <c r="C12" s="1018"/>
      <c r="D12" s="1018"/>
      <c r="E12" s="1018"/>
      <c r="F12" s="1018"/>
      <c r="G12" s="1018"/>
      <c r="H12" s="1018"/>
      <c r="I12" s="1018"/>
      <c r="J12" s="1018"/>
      <c r="K12" s="1018"/>
      <c r="L12" s="1018"/>
      <c r="M12" s="1018"/>
      <c r="N12" s="1018"/>
      <c r="O12" s="1018"/>
      <c r="P12" s="40" t="s">
        <v>544</v>
      </c>
      <c r="Q12" s="1240"/>
      <c r="R12" s="1240"/>
      <c r="S12" s="1240"/>
      <c r="T12" s="1240"/>
      <c r="U12" s="1240"/>
      <c r="V12" s="1240"/>
      <c r="W12" s="1240"/>
    </row>
    <row r="13" spans="1:23" ht="12.75" customHeight="1" x14ac:dyDescent="0.2">
      <c r="A13" s="1018" t="s">
        <v>715</v>
      </c>
      <c r="B13" s="1018"/>
      <c r="C13" s="1018"/>
      <c r="D13" s="1018"/>
      <c r="E13" s="1018"/>
      <c r="F13" s="1018"/>
      <c r="G13" s="1018"/>
      <c r="H13" s="1018"/>
      <c r="I13" s="1018"/>
      <c r="J13" s="1018"/>
      <c r="K13" s="1018"/>
      <c r="L13" s="1018"/>
      <c r="M13" s="1018"/>
      <c r="N13" s="1018"/>
      <c r="O13" s="1018"/>
      <c r="P13" s="40" t="s">
        <v>554</v>
      </c>
      <c r="Q13" s="1241">
        <f>SUM(Q7:R11)</f>
        <v>0</v>
      </c>
      <c r="R13" s="1242"/>
      <c r="S13" s="1241">
        <f>SUM(S7:U11)</f>
        <v>0</v>
      </c>
      <c r="T13" s="1242"/>
      <c r="U13" s="1243"/>
      <c r="V13" s="1241">
        <f>SUM(V7:W11)</f>
        <v>0</v>
      </c>
      <c r="W13" s="1243"/>
    </row>
    <row r="14" spans="1:23" ht="15.75" x14ac:dyDescent="0.25">
      <c r="A14" s="1208" t="s">
        <v>574</v>
      </c>
      <c r="B14" s="1208"/>
      <c r="C14" s="1208"/>
      <c r="D14" s="1208"/>
      <c r="E14" s="1208"/>
      <c r="F14" s="1208"/>
      <c r="G14" s="1208"/>
      <c r="H14" s="1208"/>
      <c r="I14" s="1208"/>
      <c r="J14" s="1208"/>
      <c r="K14" s="1208"/>
      <c r="L14" s="1208"/>
      <c r="M14" s="1208"/>
      <c r="N14" s="1208"/>
      <c r="O14" s="1208"/>
      <c r="P14" s="40" t="s">
        <v>564</v>
      </c>
      <c r="Q14" s="1240">
        <f>Q13</f>
        <v>0</v>
      </c>
      <c r="R14" s="1240"/>
      <c r="S14" s="1240">
        <f>S13</f>
        <v>0</v>
      </c>
      <c r="T14" s="1240"/>
      <c r="U14" s="1240"/>
      <c r="V14" s="1240">
        <f>V13</f>
        <v>0</v>
      </c>
      <c r="W14" s="1240"/>
    </row>
    <row r="16" spans="1:23" ht="15.75" x14ac:dyDescent="0.25">
      <c r="A16" s="1029" t="s">
        <v>762</v>
      </c>
      <c r="B16" s="1029"/>
      <c r="C16" s="1029"/>
      <c r="D16" s="1029"/>
      <c r="E16" s="1029"/>
      <c r="F16" s="1029"/>
      <c r="G16" s="1029"/>
      <c r="H16" s="1029"/>
      <c r="I16" s="1029"/>
      <c r="J16" s="1029"/>
      <c r="K16" s="1029"/>
      <c r="L16" s="1029"/>
      <c r="M16" s="1029"/>
      <c r="N16" s="1029"/>
      <c r="O16" s="1029"/>
      <c r="P16" s="1029"/>
      <c r="Q16" s="1029"/>
      <c r="R16" s="1029"/>
      <c r="S16" s="1029"/>
      <c r="T16" s="1029"/>
      <c r="U16" s="1029"/>
      <c r="V16" s="1029"/>
      <c r="W16" s="1029"/>
    </row>
    <row r="17" spans="1:23" x14ac:dyDescent="0.2">
      <c r="A17" s="1022" t="s">
        <v>42</v>
      </c>
      <c r="B17" s="1022"/>
      <c r="C17" s="1022"/>
      <c r="D17" s="1022"/>
      <c r="E17" s="1022"/>
      <c r="F17" s="1022"/>
      <c r="G17" s="1022"/>
      <c r="H17" s="1022"/>
      <c r="I17" s="1022"/>
      <c r="J17" s="1022"/>
      <c r="K17" s="1022"/>
      <c r="L17" s="1022"/>
      <c r="M17" s="1022"/>
      <c r="N17" s="1022"/>
      <c r="O17" s="1022"/>
      <c r="P17" s="1186" t="s">
        <v>531</v>
      </c>
      <c r="Q17" s="1149" t="s">
        <v>598</v>
      </c>
      <c r="R17" s="1150"/>
      <c r="S17" s="1150"/>
      <c r="T17" s="1150"/>
      <c r="U17" s="1150"/>
      <c r="V17" s="1150"/>
      <c r="W17" s="1151"/>
    </row>
    <row r="18" spans="1:23" ht="39.75" customHeight="1" x14ac:dyDescent="0.2">
      <c r="A18" s="1022"/>
      <c r="B18" s="1022"/>
      <c r="C18" s="1022"/>
      <c r="D18" s="1022"/>
      <c r="E18" s="1022"/>
      <c r="F18" s="1022"/>
      <c r="G18" s="1022"/>
      <c r="H18" s="1022"/>
      <c r="I18" s="1022"/>
      <c r="J18" s="1022"/>
      <c r="K18" s="1022"/>
      <c r="L18" s="1022"/>
      <c r="M18" s="1022"/>
      <c r="N18" s="1022"/>
      <c r="O18" s="1022"/>
      <c r="P18" s="1152"/>
      <c r="Q18" s="1032" t="s">
        <v>868</v>
      </c>
      <c r="R18" s="1033"/>
      <c r="S18" s="1032" t="s">
        <v>869</v>
      </c>
      <c r="T18" s="1033"/>
      <c r="U18" s="1033"/>
      <c r="V18" s="1032" t="s">
        <v>895</v>
      </c>
      <c r="W18" s="1033"/>
    </row>
    <row r="19" spans="1:23" x14ac:dyDescent="0.2">
      <c r="A19" s="1152">
        <v>1</v>
      </c>
      <c r="B19" s="1152"/>
      <c r="C19" s="1152"/>
      <c r="D19" s="1152"/>
      <c r="E19" s="1152"/>
      <c r="F19" s="1152"/>
      <c r="G19" s="1152"/>
      <c r="H19" s="1152"/>
      <c r="I19" s="1152"/>
      <c r="J19" s="1152"/>
      <c r="K19" s="1152"/>
      <c r="L19" s="1152"/>
      <c r="M19" s="1152"/>
      <c r="N19" s="1152"/>
      <c r="O19" s="1152"/>
      <c r="P19" s="60">
        <v>2</v>
      </c>
      <c r="Q19" s="1152">
        <v>3</v>
      </c>
      <c r="R19" s="1152"/>
      <c r="S19" s="1152">
        <v>4</v>
      </c>
      <c r="T19" s="1152"/>
      <c r="U19" s="1152"/>
      <c r="V19" s="1152">
        <v>5</v>
      </c>
      <c r="W19" s="1152"/>
    </row>
    <row r="20" spans="1:23" x14ac:dyDescent="0.2">
      <c r="A20" s="1018" t="s">
        <v>763</v>
      </c>
      <c r="B20" s="1018"/>
      <c r="C20" s="1018"/>
      <c r="D20" s="1018"/>
      <c r="E20" s="1018"/>
      <c r="F20" s="1018"/>
      <c r="G20" s="1018"/>
      <c r="H20" s="1018"/>
      <c r="I20" s="1018"/>
      <c r="J20" s="1018"/>
      <c r="K20" s="1018"/>
      <c r="L20" s="1018"/>
      <c r="M20" s="1018"/>
      <c r="N20" s="1018"/>
      <c r="O20" s="1018"/>
      <c r="P20" s="40" t="s">
        <v>534</v>
      </c>
      <c r="Q20" s="1206"/>
      <c r="R20" s="1206"/>
      <c r="S20" s="1206"/>
      <c r="T20" s="1206"/>
      <c r="U20" s="1206"/>
      <c r="V20" s="1206"/>
      <c r="W20" s="1206"/>
    </row>
    <row r="21" spans="1:23" x14ac:dyDescent="0.2">
      <c r="A21" s="1018" t="s">
        <v>764</v>
      </c>
      <c r="B21" s="1018"/>
      <c r="C21" s="1018"/>
      <c r="D21" s="1018"/>
      <c r="E21" s="1018"/>
      <c r="F21" s="1018"/>
      <c r="G21" s="1018"/>
      <c r="H21" s="1018"/>
      <c r="I21" s="1018"/>
      <c r="J21" s="1018"/>
      <c r="K21" s="1018"/>
      <c r="L21" s="1018"/>
      <c r="M21" s="1018"/>
      <c r="N21" s="1018"/>
      <c r="O21" s="1018"/>
      <c r="P21" s="40" t="s">
        <v>536</v>
      </c>
      <c r="Q21" s="1244">
        <f>Q34</f>
        <v>0</v>
      </c>
      <c r="R21" s="1244"/>
      <c r="S21" s="1244">
        <f>S34</f>
        <v>0</v>
      </c>
      <c r="T21" s="1244"/>
      <c r="U21" s="1244"/>
      <c r="V21" s="1244">
        <f>V34</f>
        <v>0</v>
      </c>
      <c r="W21" s="1244"/>
    </row>
    <row r="22" spans="1:23" x14ac:dyDescent="0.2">
      <c r="A22" s="1155" t="s">
        <v>47</v>
      </c>
      <c r="B22" s="1155"/>
      <c r="C22" s="1155"/>
      <c r="D22" s="1155"/>
      <c r="E22" s="1155"/>
      <c r="F22" s="1155"/>
      <c r="G22" s="1155"/>
      <c r="H22" s="1155"/>
      <c r="I22" s="1155"/>
      <c r="J22" s="1155"/>
      <c r="K22" s="1155"/>
      <c r="L22" s="1155"/>
      <c r="M22" s="1155"/>
      <c r="N22" s="1155"/>
      <c r="O22" s="1155"/>
      <c r="P22" s="40"/>
      <c r="Q22" s="1244"/>
      <c r="R22" s="1244"/>
      <c r="S22" s="1244"/>
      <c r="T22" s="1244"/>
      <c r="U22" s="1244"/>
      <c r="V22" s="1244"/>
      <c r="W22" s="1244"/>
    </row>
    <row r="23" spans="1:23" x14ac:dyDescent="0.2">
      <c r="A23" s="1018" t="s">
        <v>718</v>
      </c>
      <c r="B23" s="1018"/>
      <c r="C23" s="1018"/>
      <c r="D23" s="1018"/>
      <c r="E23" s="1018"/>
      <c r="F23" s="1018"/>
      <c r="G23" s="1018"/>
      <c r="H23" s="1018"/>
      <c r="I23" s="1018"/>
      <c r="J23" s="1018"/>
      <c r="K23" s="1018"/>
      <c r="L23" s="1018"/>
      <c r="M23" s="1018"/>
      <c r="N23" s="1018"/>
      <c r="O23" s="1018"/>
      <c r="P23" s="40" t="s">
        <v>540</v>
      </c>
      <c r="Q23" s="1244"/>
      <c r="R23" s="1244"/>
      <c r="S23" s="1244"/>
      <c r="T23" s="1244"/>
      <c r="U23" s="1244"/>
      <c r="V23" s="1244"/>
      <c r="W23" s="1244"/>
    </row>
    <row r="24" spans="1:23" ht="15.75" x14ac:dyDescent="0.25">
      <c r="A24" s="1208" t="s">
        <v>574</v>
      </c>
      <c r="B24" s="1208"/>
      <c r="C24" s="1208"/>
      <c r="D24" s="1208"/>
      <c r="E24" s="1208"/>
      <c r="F24" s="1208"/>
      <c r="G24" s="1208"/>
      <c r="H24" s="1208"/>
      <c r="I24" s="1208"/>
      <c r="J24" s="1208"/>
      <c r="K24" s="1208"/>
      <c r="L24" s="1208"/>
      <c r="M24" s="1208"/>
      <c r="N24" s="1208"/>
      <c r="O24" s="1208"/>
      <c r="P24" s="40" t="s">
        <v>564</v>
      </c>
      <c r="Q24" s="1244">
        <f>Q21</f>
        <v>0</v>
      </c>
      <c r="R24" s="1244"/>
      <c r="S24" s="1244">
        <f>S21</f>
        <v>0</v>
      </c>
      <c r="T24" s="1244"/>
      <c r="U24" s="1244"/>
      <c r="V24" s="1244">
        <f>V21</f>
        <v>0</v>
      </c>
      <c r="W24" s="1244"/>
    </row>
    <row r="27" spans="1:23" x14ac:dyDescent="0.2">
      <c r="A27" s="1146" t="s">
        <v>765</v>
      </c>
      <c r="B27" s="1146"/>
      <c r="C27" s="1146"/>
      <c r="D27" s="1146"/>
      <c r="E27" s="1146"/>
      <c r="F27" s="1146"/>
      <c r="G27" s="1146"/>
      <c r="H27" s="1146"/>
      <c r="I27" s="1146"/>
      <c r="J27" s="1146"/>
      <c r="K27" s="1146"/>
      <c r="L27" s="1146"/>
      <c r="M27" s="1146"/>
      <c r="N27" s="1146"/>
      <c r="O27" s="1146"/>
      <c r="P27" s="1146"/>
      <c r="Q27" s="1146"/>
      <c r="R27" s="1146"/>
      <c r="S27" s="1146"/>
      <c r="T27" s="1146"/>
      <c r="U27" s="1146"/>
      <c r="V27" s="1146"/>
    </row>
    <row r="28" spans="1:23" x14ac:dyDescent="0.2">
      <c r="A28" s="1146"/>
      <c r="B28" s="1146"/>
      <c r="C28" s="1146"/>
      <c r="D28" s="1146"/>
      <c r="E28" s="1146"/>
      <c r="F28" s="1146"/>
      <c r="G28" s="1146"/>
      <c r="H28" s="1146"/>
      <c r="I28" s="1146"/>
      <c r="J28" s="1146"/>
      <c r="K28" s="1146"/>
      <c r="L28" s="1146"/>
      <c r="M28" s="1146"/>
      <c r="N28" s="1146"/>
      <c r="O28" s="1146"/>
      <c r="P28" s="1146"/>
      <c r="Q28" s="1146"/>
      <c r="R28" s="1146"/>
      <c r="S28" s="1146"/>
      <c r="T28" s="1146"/>
      <c r="U28" s="1146"/>
      <c r="V28" s="1146"/>
    </row>
    <row r="29" spans="1:23" x14ac:dyDescent="0.2">
      <c r="A29" s="1022" t="s">
        <v>42</v>
      </c>
      <c r="B29" s="1022"/>
      <c r="C29" s="1022"/>
      <c r="D29" s="1022"/>
      <c r="E29" s="1022"/>
      <c r="F29" s="1022"/>
      <c r="G29" s="1022"/>
      <c r="H29" s="1022"/>
      <c r="I29" s="1022"/>
      <c r="J29" s="1022"/>
      <c r="K29" s="1022"/>
      <c r="L29" s="1022"/>
      <c r="M29" s="1022"/>
      <c r="N29" s="1022"/>
      <c r="O29" s="1022"/>
      <c r="P29" s="1186" t="s">
        <v>531</v>
      </c>
      <c r="Q29" s="1152" t="s">
        <v>598</v>
      </c>
      <c r="R29" s="1152"/>
      <c r="S29" s="1152"/>
      <c r="T29" s="1152"/>
      <c r="U29" s="1152"/>
      <c r="V29" s="1152"/>
      <c r="W29" s="1152"/>
    </row>
    <row r="30" spans="1:23" ht="39.75" customHeight="1" x14ac:dyDescent="0.2">
      <c r="A30" s="1022"/>
      <c r="B30" s="1022"/>
      <c r="C30" s="1022"/>
      <c r="D30" s="1022"/>
      <c r="E30" s="1022"/>
      <c r="F30" s="1022"/>
      <c r="G30" s="1022"/>
      <c r="H30" s="1022"/>
      <c r="I30" s="1022"/>
      <c r="J30" s="1022"/>
      <c r="K30" s="1022"/>
      <c r="L30" s="1022"/>
      <c r="M30" s="1022"/>
      <c r="N30" s="1022"/>
      <c r="O30" s="1022"/>
      <c r="P30" s="1152"/>
      <c r="Q30" s="1032" t="s">
        <v>868</v>
      </c>
      <c r="R30" s="1033"/>
      <c r="S30" s="1032" t="s">
        <v>869</v>
      </c>
      <c r="T30" s="1033"/>
      <c r="U30" s="1033"/>
      <c r="V30" s="1032" t="s">
        <v>895</v>
      </c>
      <c r="W30" s="1033"/>
    </row>
    <row r="31" spans="1:23" x14ac:dyDescent="0.2">
      <c r="A31" s="1152">
        <v>1</v>
      </c>
      <c r="B31" s="1152"/>
      <c r="C31" s="1152"/>
      <c r="D31" s="1152"/>
      <c r="E31" s="1152"/>
      <c r="F31" s="1152"/>
      <c r="G31" s="1152"/>
      <c r="H31" s="1152"/>
      <c r="I31" s="1152"/>
      <c r="J31" s="1152"/>
      <c r="K31" s="1152"/>
      <c r="L31" s="1152"/>
      <c r="M31" s="1152"/>
      <c r="N31" s="1152"/>
      <c r="O31" s="1152"/>
      <c r="P31" s="60">
        <v>2</v>
      </c>
      <c r="Q31" s="1152">
        <v>3</v>
      </c>
      <c r="R31" s="1152"/>
      <c r="S31" s="1152">
        <v>4</v>
      </c>
      <c r="T31" s="1152"/>
      <c r="U31" s="1152"/>
      <c r="V31" s="1152">
        <v>5</v>
      </c>
      <c r="W31" s="1152"/>
    </row>
    <row r="32" spans="1:23" x14ac:dyDescent="0.2">
      <c r="A32" s="1018" t="s">
        <v>766</v>
      </c>
      <c r="B32" s="1018"/>
      <c r="C32" s="1018"/>
      <c r="D32" s="1018"/>
      <c r="E32" s="1018"/>
      <c r="F32" s="1018"/>
      <c r="G32" s="1018"/>
      <c r="H32" s="1018"/>
      <c r="I32" s="1018"/>
      <c r="J32" s="1018"/>
      <c r="K32" s="1018"/>
      <c r="L32" s="1018"/>
      <c r="M32" s="1018"/>
      <c r="N32" s="1018"/>
      <c r="O32" s="1018"/>
      <c r="P32" s="40" t="s">
        <v>534</v>
      </c>
      <c r="Q32" s="1244">
        <f>J43+J53</f>
        <v>0</v>
      </c>
      <c r="R32" s="1244"/>
      <c r="S32" s="1244">
        <f>P43</f>
        <v>0</v>
      </c>
      <c r="T32" s="1244"/>
      <c r="U32" s="1244"/>
      <c r="V32" s="1244">
        <f>V43</f>
        <v>0</v>
      </c>
      <c r="W32" s="1244"/>
    </row>
    <row r="33" spans="1:23" x14ac:dyDescent="0.2">
      <c r="A33" s="1155" t="s">
        <v>47</v>
      </c>
      <c r="B33" s="1155"/>
      <c r="C33" s="1155"/>
      <c r="D33" s="1155"/>
      <c r="E33" s="1155"/>
      <c r="F33" s="1155"/>
      <c r="G33" s="1155"/>
      <c r="H33" s="1155"/>
      <c r="I33" s="1155"/>
      <c r="J33" s="1155"/>
      <c r="K33" s="1155"/>
      <c r="L33" s="1155"/>
      <c r="M33" s="1155"/>
      <c r="N33" s="1155"/>
      <c r="O33" s="1155"/>
      <c r="P33" s="40"/>
      <c r="Q33" s="1244"/>
      <c r="R33" s="1244"/>
      <c r="S33" s="1244"/>
      <c r="T33" s="1244"/>
      <c r="U33" s="1244"/>
      <c r="V33" s="1244"/>
      <c r="W33" s="1244"/>
    </row>
    <row r="34" spans="1:23" ht="15.75" x14ac:dyDescent="0.25">
      <c r="A34" s="1208" t="s">
        <v>574</v>
      </c>
      <c r="B34" s="1208"/>
      <c r="C34" s="1208"/>
      <c r="D34" s="1208"/>
      <c r="E34" s="1208"/>
      <c r="F34" s="1208"/>
      <c r="G34" s="1208"/>
      <c r="H34" s="1208"/>
      <c r="I34" s="1208"/>
      <c r="J34" s="1208"/>
      <c r="K34" s="1208"/>
      <c r="L34" s="1208"/>
      <c r="M34" s="1208"/>
      <c r="N34" s="1208"/>
      <c r="O34" s="1208"/>
      <c r="P34" s="40" t="s">
        <v>564</v>
      </c>
      <c r="Q34" s="1244">
        <f>Q32</f>
        <v>0</v>
      </c>
      <c r="R34" s="1244"/>
      <c r="S34" s="1244">
        <f>S32</f>
        <v>0</v>
      </c>
      <c r="T34" s="1244"/>
      <c r="U34" s="1244"/>
      <c r="V34" s="1244">
        <f>V32</f>
        <v>0</v>
      </c>
      <c r="W34" s="1244"/>
    </row>
    <row r="36" spans="1:23" ht="21.75" customHeight="1" x14ac:dyDescent="0.2">
      <c r="A36" s="1078" t="s">
        <v>767</v>
      </c>
      <c r="B36" s="1078"/>
      <c r="C36" s="1078"/>
      <c r="D36" s="1078"/>
      <c r="E36" s="1078"/>
      <c r="F36" s="1078"/>
      <c r="G36" s="1078"/>
      <c r="H36" s="1078"/>
      <c r="I36" s="1078"/>
      <c r="J36" s="1078"/>
      <c r="K36" s="1078"/>
      <c r="L36" s="1078"/>
      <c r="M36" s="1078"/>
      <c r="N36" s="1078"/>
      <c r="O36" s="1078"/>
      <c r="P36" s="1078"/>
      <c r="Q36" s="1078"/>
      <c r="R36" s="1078"/>
      <c r="S36" s="1078"/>
      <c r="T36" s="1078"/>
      <c r="U36" s="1078"/>
      <c r="V36" s="1078"/>
    </row>
    <row r="37" spans="1:23" ht="18" customHeight="1" x14ac:dyDescent="0.2">
      <c r="A37" s="1114"/>
      <c r="B37" s="1114"/>
      <c r="C37" s="1114"/>
      <c r="D37" s="1114"/>
      <c r="E37" s="1114"/>
      <c r="F37" s="1114"/>
      <c r="G37" s="1114"/>
      <c r="H37" s="1114"/>
      <c r="I37" s="1114"/>
      <c r="J37" s="1114"/>
      <c r="K37" s="1114"/>
      <c r="L37" s="1114"/>
      <c r="M37" s="1114"/>
      <c r="N37" s="1114"/>
      <c r="O37" s="1114"/>
      <c r="P37" s="1114"/>
      <c r="Q37" s="1114"/>
      <c r="R37" s="1114"/>
      <c r="S37" s="1114"/>
      <c r="T37" s="1114"/>
      <c r="U37" s="1114"/>
      <c r="V37" s="1114"/>
    </row>
    <row r="38" spans="1:23" ht="30.75" customHeight="1" x14ac:dyDescent="0.2">
      <c r="A38" s="838" t="s">
        <v>42</v>
      </c>
      <c r="B38" s="839"/>
      <c r="C38" s="839"/>
      <c r="D38" s="840"/>
      <c r="E38" s="1067" t="s">
        <v>665</v>
      </c>
      <c r="F38" s="1245" t="s">
        <v>883</v>
      </c>
      <c r="G38" s="1246"/>
      <c r="H38" s="1246"/>
      <c r="I38" s="1246"/>
      <c r="J38" s="1246"/>
      <c r="K38" s="1247"/>
      <c r="L38" s="1245" t="s">
        <v>884</v>
      </c>
      <c r="M38" s="1246"/>
      <c r="N38" s="1246"/>
      <c r="O38" s="1246"/>
      <c r="P38" s="1247"/>
      <c r="Q38" s="1245" t="s">
        <v>885</v>
      </c>
      <c r="R38" s="1246"/>
      <c r="S38" s="1246"/>
      <c r="T38" s="1246"/>
      <c r="U38" s="1246"/>
      <c r="V38" s="1246"/>
      <c r="W38" s="1247"/>
    </row>
    <row r="39" spans="1:23" ht="59.25" customHeight="1" x14ac:dyDescent="0.2">
      <c r="A39" s="1047"/>
      <c r="B39" s="1048"/>
      <c r="C39" s="1048"/>
      <c r="D39" s="1049"/>
      <c r="E39" s="1157"/>
      <c r="F39" s="1158" t="s">
        <v>769</v>
      </c>
      <c r="G39" s="1215"/>
      <c r="H39" s="1158" t="s">
        <v>770</v>
      </c>
      <c r="I39" s="1215"/>
      <c r="J39" s="1024" t="s">
        <v>771</v>
      </c>
      <c r="K39" s="1025"/>
      <c r="L39" s="1158" t="s">
        <v>769</v>
      </c>
      <c r="M39" s="1215"/>
      <c r="N39" s="1158" t="s">
        <v>770</v>
      </c>
      <c r="O39" s="1215"/>
      <c r="P39" s="130" t="s">
        <v>771</v>
      </c>
      <c r="Q39" s="1158" t="s">
        <v>769</v>
      </c>
      <c r="R39" s="1215"/>
      <c r="S39" s="1158" t="s">
        <v>770</v>
      </c>
      <c r="T39" s="1215"/>
      <c r="U39" s="131"/>
      <c r="V39" s="1024" t="s">
        <v>771</v>
      </c>
      <c r="W39" s="1025"/>
    </row>
    <row r="40" spans="1:23" x14ac:dyDescent="0.2">
      <c r="A40" s="1149">
        <v>1</v>
      </c>
      <c r="B40" s="1150"/>
      <c r="C40" s="1150"/>
      <c r="D40" s="1151"/>
      <c r="E40" s="40" t="s">
        <v>447</v>
      </c>
      <c r="F40" s="1248">
        <v>3</v>
      </c>
      <c r="G40" s="1249"/>
      <c r="H40" s="1248">
        <v>4</v>
      </c>
      <c r="I40" s="1249"/>
      <c r="J40" s="1149">
        <v>5</v>
      </c>
      <c r="K40" s="1151"/>
      <c r="L40" s="1149">
        <v>6</v>
      </c>
      <c r="M40" s="1151"/>
      <c r="N40" s="1149">
        <v>7</v>
      </c>
      <c r="O40" s="1151"/>
      <c r="P40" s="60">
        <v>8</v>
      </c>
      <c r="Q40" s="1149">
        <v>9</v>
      </c>
      <c r="R40" s="1151"/>
      <c r="S40" s="1149">
        <v>10</v>
      </c>
      <c r="T40" s="1151"/>
      <c r="U40" s="60"/>
      <c r="V40" s="1149">
        <v>11</v>
      </c>
      <c r="W40" s="1151"/>
    </row>
    <row r="41" spans="1:23" ht="26.25" customHeight="1" x14ac:dyDescent="0.2">
      <c r="A41" s="1250" t="s">
        <v>766</v>
      </c>
      <c r="B41" s="1251"/>
      <c r="C41" s="1251"/>
      <c r="D41" s="1252"/>
      <c r="E41" s="55" t="s">
        <v>534</v>
      </c>
      <c r="F41" s="1158" t="s">
        <v>54</v>
      </c>
      <c r="G41" s="1215"/>
      <c r="H41" s="1158" t="s">
        <v>54</v>
      </c>
      <c r="I41" s="1215"/>
      <c r="J41" s="1253">
        <v>0</v>
      </c>
      <c r="K41" s="1254"/>
      <c r="L41" s="1253" t="s">
        <v>54</v>
      </c>
      <c r="M41" s="1254"/>
      <c r="N41" s="1253" t="s">
        <v>54</v>
      </c>
      <c r="O41" s="1254"/>
      <c r="P41" s="58"/>
      <c r="Q41" s="1253" t="s">
        <v>54</v>
      </c>
      <c r="R41" s="1254"/>
      <c r="S41" s="1253" t="s">
        <v>54</v>
      </c>
      <c r="T41" s="1254"/>
      <c r="U41" s="58"/>
      <c r="V41" s="1253"/>
      <c r="W41" s="1254"/>
    </row>
    <row r="42" spans="1:23" x14ac:dyDescent="0.2">
      <c r="A42" s="1255" t="s">
        <v>47</v>
      </c>
      <c r="B42" s="1256"/>
      <c r="C42" s="1256"/>
      <c r="D42" s="1257"/>
      <c r="E42" s="55" t="s">
        <v>772</v>
      </c>
      <c r="F42" s="1158"/>
      <c r="G42" s="1215"/>
      <c r="H42" s="1158"/>
      <c r="I42" s="1215"/>
      <c r="J42" s="1253"/>
      <c r="K42" s="1254"/>
      <c r="L42" s="1253"/>
      <c r="M42" s="1254"/>
      <c r="N42" s="1253"/>
      <c r="O42" s="1254"/>
      <c r="P42" s="58"/>
      <c r="Q42" s="1253"/>
      <c r="R42" s="1254"/>
      <c r="S42" s="1253"/>
      <c r="T42" s="1254"/>
      <c r="U42" s="58"/>
      <c r="V42" s="1253"/>
      <c r="W42" s="1254"/>
    </row>
    <row r="43" spans="1:23" ht="15.75" x14ac:dyDescent="0.25">
      <c r="A43" s="1258" t="s">
        <v>478</v>
      </c>
      <c r="B43" s="1258"/>
      <c r="C43" s="1258"/>
      <c r="D43" s="1259"/>
      <c r="E43" s="55" t="s">
        <v>564</v>
      </c>
      <c r="F43" s="1158" t="s">
        <v>54</v>
      </c>
      <c r="G43" s="1215"/>
      <c r="H43" s="1158" t="s">
        <v>54</v>
      </c>
      <c r="I43" s="1215"/>
      <c r="J43" s="1253">
        <f>J41</f>
        <v>0</v>
      </c>
      <c r="K43" s="1254"/>
      <c r="L43" s="1253" t="s">
        <v>54</v>
      </c>
      <c r="M43" s="1254"/>
      <c r="N43" s="1253" t="s">
        <v>54</v>
      </c>
      <c r="O43" s="1254"/>
      <c r="P43" s="58">
        <f>P41</f>
        <v>0</v>
      </c>
      <c r="Q43" s="1253" t="s">
        <v>54</v>
      </c>
      <c r="R43" s="1254"/>
      <c r="S43" s="1253" t="s">
        <v>54</v>
      </c>
      <c r="T43" s="1254"/>
      <c r="U43" s="58"/>
      <c r="V43" s="1253">
        <f>V41</f>
        <v>0</v>
      </c>
      <c r="W43" s="1254"/>
    </row>
    <row r="46" spans="1:23" x14ac:dyDescent="0.2">
      <c r="A46" s="1078" t="s">
        <v>773</v>
      </c>
      <c r="B46" s="1078"/>
      <c r="C46" s="1078"/>
      <c r="D46" s="1078"/>
      <c r="E46" s="1078"/>
      <c r="F46" s="1078"/>
      <c r="G46" s="1078"/>
      <c r="H46" s="1078"/>
      <c r="I46" s="1078"/>
      <c r="J46" s="1078"/>
      <c r="K46" s="1078"/>
      <c r="L46" s="1078"/>
      <c r="M46" s="1078"/>
      <c r="N46" s="1078"/>
      <c r="O46" s="1078"/>
      <c r="P46" s="1078"/>
      <c r="Q46" s="1078"/>
      <c r="R46" s="1078"/>
      <c r="S46" s="1078"/>
      <c r="T46" s="1078"/>
      <c r="U46" s="1078"/>
      <c r="V46" s="1078"/>
    </row>
    <row r="47" spans="1:23" ht="22.15" customHeight="1" x14ac:dyDescent="0.2">
      <c r="A47" s="1114"/>
      <c r="B47" s="1114"/>
      <c r="C47" s="1114"/>
      <c r="D47" s="1114"/>
      <c r="E47" s="1114"/>
      <c r="F47" s="1114"/>
      <c r="G47" s="1114"/>
      <c r="H47" s="1114"/>
      <c r="I47" s="1114"/>
      <c r="J47" s="1114"/>
      <c r="K47" s="1114"/>
      <c r="L47" s="1114"/>
      <c r="M47" s="1114"/>
      <c r="N47" s="1114"/>
      <c r="O47" s="1114"/>
      <c r="P47" s="1114"/>
      <c r="Q47" s="1114"/>
      <c r="R47" s="1114"/>
      <c r="S47" s="1114"/>
      <c r="T47" s="1114"/>
      <c r="U47" s="1114"/>
      <c r="V47" s="1114"/>
    </row>
    <row r="48" spans="1:23" ht="27.75" customHeight="1" x14ac:dyDescent="0.2">
      <c r="A48" s="838" t="s">
        <v>42</v>
      </c>
      <c r="B48" s="839"/>
      <c r="C48" s="839"/>
      <c r="D48" s="840"/>
      <c r="E48" s="1067" t="s">
        <v>665</v>
      </c>
      <c r="F48" s="1245" t="s">
        <v>768</v>
      </c>
      <c r="G48" s="1246"/>
      <c r="H48" s="1246"/>
      <c r="I48" s="1246"/>
      <c r="J48" s="1246"/>
      <c r="K48" s="1247"/>
      <c r="L48" s="1245" t="s">
        <v>701</v>
      </c>
      <c r="M48" s="1246"/>
      <c r="N48" s="1246"/>
      <c r="O48" s="1246"/>
      <c r="P48" s="1247"/>
      <c r="Q48" s="1245" t="s">
        <v>702</v>
      </c>
      <c r="R48" s="1246"/>
      <c r="S48" s="1246"/>
      <c r="T48" s="1246"/>
      <c r="U48" s="1246"/>
      <c r="V48" s="1246"/>
      <c r="W48" s="1247"/>
    </row>
    <row r="49" spans="1:23" x14ac:dyDescent="0.2">
      <c r="A49" s="1047"/>
      <c r="B49" s="1048"/>
      <c r="C49" s="1048"/>
      <c r="D49" s="1049"/>
      <c r="E49" s="1157"/>
      <c r="F49" s="1158" t="s">
        <v>769</v>
      </c>
      <c r="G49" s="1215"/>
      <c r="H49" s="1158" t="s">
        <v>770</v>
      </c>
      <c r="I49" s="1215"/>
      <c r="J49" s="1024" t="s">
        <v>771</v>
      </c>
      <c r="K49" s="1025"/>
      <c r="L49" s="1158" t="s">
        <v>769</v>
      </c>
      <c r="M49" s="1215"/>
      <c r="N49" s="1158" t="s">
        <v>770</v>
      </c>
      <c r="O49" s="1215"/>
      <c r="P49" s="130" t="s">
        <v>771</v>
      </c>
      <c r="Q49" s="1158" t="s">
        <v>769</v>
      </c>
      <c r="R49" s="1215"/>
      <c r="S49" s="1158" t="s">
        <v>770</v>
      </c>
      <c r="T49" s="1215"/>
      <c r="U49" s="131"/>
      <c r="V49" s="1024" t="s">
        <v>771</v>
      </c>
      <c r="W49" s="1025"/>
    </row>
    <row r="50" spans="1:23" x14ac:dyDescent="0.2">
      <c r="A50" s="1149">
        <v>1</v>
      </c>
      <c r="B50" s="1150"/>
      <c r="C50" s="1150"/>
      <c r="D50" s="1151"/>
      <c r="E50" s="40" t="s">
        <v>447</v>
      </c>
      <c r="F50" s="1248">
        <v>3</v>
      </c>
      <c r="G50" s="1249"/>
      <c r="H50" s="1248">
        <v>4</v>
      </c>
      <c r="I50" s="1249"/>
      <c r="J50" s="1149">
        <v>5</v>
      </c>
      <c r="K50" s="1151"/>
      <c r="L50" s="1149">
        <v>6</v>
      </c>
      <c r="M50" s="1151"/>
      <c r="N50" s="1149">
        <v>7</v>
      </c>
      <c r="O50" s="1151"/>
      <c r="P50" s="60">
        <v>8</v>
      </c>
      <c r="Q50" s="1149">
        <v>9</v>
      </c>
      <c r="R50" s="1151"/>
      <c r="S50" s="1149">
        <v>10</v>
      </c>
      <c r="T50" s="1151"/>
      <c r="U50" s="60"/>
      <c r="V50" s="1149">
        <v>11</v>
      </c>
      <c r="W50" s="1151"/>
    </row>
    <row r="51" spans="1:23" x14ac:dyDescent="0.2">
      <c r="A51" s="1250" t="s">
        <v>766</v>
      </c>
      <c r="B51" s="1251"/>
      <c r="C51" s="1251"/>
      <c r="D51" s="1252"/>
      <c r="E51" s="55" t="s">
        <v>534</v>
      </c>
      <c r="F51" s="1158" t="s">
        <v>54</v>
      </c>
      <c r="G51" s="1215"/>
      <c r="H51" s="1158" t="s">
        <v>54</v>
      </c>
      <c r="I51" s="1215"/>
      <c r="J51" s="1253"/>
      <c r="K51" s="1254"/>
      <c r="L51" s="1253" t="s">
        <v>54</v>
      </c>
      <c r="M51" s="1254"/>
      <c r="N51" s="1253" t="s">
        <v>54</v>
      </c>
      <c r="O51" s="1254"/>
      <c r="P51" s="58">
        <v>0</v>
      </c>
      <c r="Q51" s="1253" t="s">
        <v>54</v>
      </c>
      <c r="R51" s="1254"/>
      <c r="S51" s="1253" t="s">
        <v>54</v>
      </c>
      <c r="T51" s="1254"/>
      <c r="U51" s="58"/>
      <c r="V51" s="1253">
        <v>0</v>
      </c>
      <c r="W51" s="1254"/>
    </row>
    <row r="52" spans="1:23" x14ac:dyDescent="0.2">
      <c r="A52" s="1255" t="s">
        <v>47</v>
      </c>
      <c r="B52" s="1256"/>
      <c r="C52" s="1256"/>
      <c r="D52" s="1257"/>
      <c r="E52" s="55" t="s">
        <v>772</v>
      </c>
      <c r="F52" s="1158"/>
      <c r="G52" s="1215"/>
      <c r="H52" s="1158"/>
      <c r="I52" s="1215"/>
      <c r="J52" s="1253"/>
      <c r="K52" s="1254"/>
      <c r="L52" s="1253"/>
      <c r="M52" s="1254"/>
      <c r="N52" s="1253"/>
      <c r="O52" s="1254"/>
      <c r="P52" s="58"/>
      <c r="Q52" s="1253"/>
      <c r="R52" s="1254"/>
      <c r="S52" s="1253"/>
      <c r="T52" s="1254"/>
      <c r="U52" s="58"/>
      <c r="V52" s="1253"/>
      <c r="W52" s="1254"/>
    </row>
    <row r="53" spans="1:23" ht="15.75" x14ac:dyDescent="0.25">
      <c r="A53" s="1258" t="s">
        <v>478</v>
      </c>
      <c r="B53" s="1258"/>
      <c r="C53" s="1258"/>
      <c r="D53" s="1259"/>
      <c r="E53" s="55" t="s">
        <v>564</v>
      </c>
      <c r="F53" s="1158" t="s">
        <v>54</v>
      </c>
      <c r="G53" s="1215"/>
      <c r="H53" s="1158" t="s">
        <v>54</v>
      </c>
      <c r="I53" s="1215"/>
      <c r="J53" s="1253">
        <f>J51</f>
        <v>0</v>
      </c>
      <c r="K53" s="1254"/>
      <c r="L53" s="1253" t="s">
        <v>54</v>
      </c>
      <c r="M53" s="1254"/>
      <c r="N53" s="1253" t="s">
        <v>54</v>
      </c>
      <c r="O53" s="1254"/>
      <c r="P53" s="58">
        <f>P51</f>
        <v>0</v>
      </c>
      <c r="Q53" s="1253" t="s">
        <v>54</v>
      </c>
      <c r="R53" s="1254"/>
      <c r="S53" s="1253" t="s">
        <v>54</v>
      </c>
      <c r="T53" s="1254"/>
      <c r="U53" s="58"/>
      <c r="V53" s="1253">
        <f>V51</f>
        <v>0</v>
      </c>
      <c r="W53" s="1254"/>
    </row>
  </sheetData>
  <mergeCells count="198">
    <mergeCell ref="A53:D53"/>
    <mergeCell ref="F53:G53"/>
    <mergeCell ref="H53:I53"/>
    <mergeCell ref="J53:K53"/>
    <mergeCell ref="L53:M53"/>
    <mergeCell ref="N53:O53"/>
    <mergeCell ref="Q53:R53"/>
    <mergeCell ref="S53:T53"/>
    <mergeCell ref="V53:W53"/>
    <mergeCell ref="A52:D52"/>
    <mergeCell ref="F52:G52"/>
    <mergeCell ref="H52:I52"/>
    <mergeCell ref="J52:K52"/>
    <mergeCell ref="L52:M52"/>
    <mergeCell ref="N52:O52"/>
    <mergeCell ref="Q52:R52"/>
    <mergeCell ref="S52:T52"/>
    <mergeCell ref="V52:W52"/>
    <mergeCell ref="A51:D51"/>
    <mergeCell ref="F51:G51"/>
    <mergeCell ref="H51:I51"/>
    <mergeCell ref="J51:K51"/>
    <mergeCell ref="L51:M51"/>
    <mergeCell ref="N51:O51"/>
    <mergeCell ref="Q51:R51"/>
    <mergeCell ref="S51:T51"/>
    <mergeCell ref="V51:W51"/>
    <mergeCell ref="A50:D50"/>
    <mergeCell ref="F50:G50"/>
    <mergeCell ref="H50:I50"/>
    <mergeCell ref="J50:K50"/>
    <mergeCell ref="L50:M50"/>
    <mergeCell ref="N50:O50"/>
    <mergeCell ref="Q50:R50"/>
    <mergeCell ref="S50:T50"/>
    <mergeCell ref="V50:W50"/>
    <mergeCell ref="A46:V47"/>
    <mergeCell ref="A48:D49"/>
    <mergeCell ref="E48:E49"/>
    <mergeCell ref="F48:K48"/>
    <mergeCell ref="L48:P48"/>
    <mergeCell ref="Q48:W48"/>
    <mergeCell ref="F49:G49"/>
    <mergeCell ref="H49:I49"/>
    <mergeCell ref="J49:K49"/>
    <mergeCell ref="L49:M49"/>
    <mergeCell ref="N49:O49"/>
    <mergeCell ref="Q49:R49"/>
    <mergeCell ref="S49:T49"/>
    <mergeCell ref="V49:W49"/>
    <mergeCell ref="A43:D43"/>
    <mergeCell ref="F43:G43"/>
    <mergeCell ref="H43:I43"/>
    <mergeCell ref="J43:K43"/>
    <mergeCell ref="L43:M43"/>
    <mergeCell ref="N43:O43"/>
    <mergeCell ref="Q43:R43"/>
    <mergeCell ref="S43:T43"/>
    <mergeCell ref="V43:W43"/>
    <mergeCell ref="A42:D42"/>
    <mergeCell ref="F42:G42"/>
    <mergeCell ref="H42:I42"/>
    <mergeCell ref="J42:K42"/>
    <mergeCell ref="L42:M42"/>
    <mergeCell ref="N42:O42"/>
    <mergeCell ref="Q42:R42"/>
    <mergeCell ref="S42:T42"/>
    <mergeCell ref="V42:W42"/>
    <mergeCell ref="A41:D41"/>
    <mergeCell ref="F41:G41"/>
    <mergeCell ref="H41:I41"/>
    <mergeCell ref="J41:K41"/>
    <mergeCell ref="L41:M41"/>
    <mergeCell ref="N41:O41"/>
    <mergeCell ref="Q41:R41"/>
    <mergeCell ref="S41:T41"/>
    <mergeCell ref="V41:W41"/>
    <mergeCell ref="A40:D40"/>
    <mergeCell ref="F40:G40"/>
    <mergeCell ref="H40:I40"/>
    <mergeCell ref="J40:K40"/>
    <mergeCell ref="L40:M40"/>
    <mergeCell ref="N40:O40"/>
    <mergeCell ref="Q40:R40"/>
    <mergeCell ref="S40:T40"/>
    <mergeCell ref="V40:W40"/>
    <mergeCell ref="A36:V37"/>
    <mergeCell ref="A38:D39"/>
    <mergeCell ref="E38:E39"/>
    <mergeCell ref="F38:K38"/>
    <mergeCell ref="L38:P38"/>
    <mergeCell ref="Q38:W38"/>
    <mergeCell ref="F39:G39"/>
    <mergeCell ref="H39:I39"/>
    <mergeCell ref="J39:K39"/>
    <mergeCell ref="L39:M39"/>
    <mergeCell ref="N39:O39"/>
    <mergeCell ref="Q39:R39"/>
    <mergeCell ref="S39:T39"/>
    <mergeCell ref="V39:W39"/>
    <mergeCell ref="A33:O33"/>
    <mergeCell ref="Q33:R33"/>
    <mergeCell ref="S33:U33"/>
    <mergeCell ref="V33:W33"/>
    <mergeCell ref="A34:O34"/>
    <mergeCell ref="Q34:R34"/>
    <mergeCell ref="S34:U34"/>
    <mergeCell ref="V34:W34"/>
    <mergeCell ref="A31:O31"/>
    <mergeCell ref="Q31:R31"/>
    <mergeCell ref="S31:U31"/>
    <mergeCell ref="V31:W31"/>
    <mergeCell ref="A32:O32"/>
    <mergeCell ref="Q32:R32"/>
    <mergeCell ref="S32:U32"/>
    <mergeCell ref="V32:W32"/>
    <mergeCell ref="A27:V28"/>
    <mergeCell ref="A29:O30"/>
    <mergeCell ref="P29:P30"/>
    <mergeCell ref="Q29:W29"/>
    <mergeCell ref="Q30:R30"/>
    <mergeCell ref="S30:U30"/>
    <mergeCell ref="V30:W30"/>
    <mergeCell ref="A23:O23"/>
    <mergeCell ref="Q23:R23"/>
    <mergeCell ref="S23:U23"/>
    <mergeCell ref="V23:W23"/>
    <mergeCell ref="A24:O24"/>
    <mergeCell ref="Q24:R24"/>
    <mergeCell ref="S24:U24"/>
    <mergeCell ref="V24:W24"/>
    <mergeCell ref="A21:O21"/>
    <mergeCell ref="Q21:R21"/>
    <mergeCell ref="S21:U21"/>
    <mergeCell ref="V21:W21"/>
    <mergeCell ref="A22:O22"/>
    <mergeCell ref="Q22:R22"/>
    <mergeCell ref="S22:U22"/>
    <mergeCell ref="V22:W22"/>
    <mergeCell ref="V18:W18"/>
    <mergeCell ref="A19:O19"/>
    <mergeCell ref="Q19:R19"/>
    <mergeCell ref="S19:U19"/>
    <mergeCell ref="V19:W19"/>
    <mergeCell ref="A20:O20"/>
    <mergeCell ref="Q20:R20"/>
    <mergeCell ref="S20:U20"/>
    <mergeCell ref="V20:W20"/>
    <mergeCell ref="A14:O14"/>
    <mergeCell ref="Q14:R14"/>
    <mergeCell ref="S14:U14"/>
    <mergeCell ref="V14:W14"/>
    <mergeCell ref="A16:W16"/>
    <mergeCell ref="A17:O18"/>
    <mergeCell ref="P17:P18"/>
    <mergeCell ref="Q17:W17"/>
    <mergeCell ref="Q18:R18"/>
    <mergeCell ref="S18:U18"/>
    <mergeCell ref="A12:O12"/>
    <mergeCell ref="Q12:R12"/>
    <mergeCell ref="S12:U12"/>
    <mergeCell ref="V12:W12"/>
    <mergeCell ref="A13:O13"/>
    <mergeCell ref="Q13:R13"/>
    <mergeCell ref="S13:U13"/>
    <mergeCell ref="V13:W13"/>
    <mergeCell ref="A10:O10"/>
    <mergeCell ref="Q10:R10"/>
    <mergeCell ref="S10:U10"/>
    <mergeCell ref="V10:W10"/>
    <mergeCell ref="A11:O11"/>
    <mergeCell ref="Q11:R11"/>
    <mergeCell ref="S11:U11"/>
    <mergeCell ref="V11:W11"/>
    <mergeCell ref="A9:O9"/>
    <mergeCell ref="Q9:R9"/>
    <mergeCell ref="S9:U9"/>
    <mergeCell ref="V9:W9"/>
    <mergeCell ref="A6:O6"/>
    <mergeCell ref="Q6:R6"/>
    <mergeCell ref="S6:U6"/>
    <mergeCell ref="V6:W6"/>
    <mergeCell ref="A7:O7"/>
    <mergeCell ref="Q7:R7"/>
    <mergeCell ref="S7:U7"/>
    <mergeCell ref="V7:W7"/>
    <mergeCell ref="A1:W2"/>
    <mergeCell ref="A3:W3"/>
    <mergeCell ref="A4:O5"/>
    <mergeCell ref="P4:P5"/>
    <mergeCell ref="Q4:W4"/>
    <mergeCell ref="Q5:R5"/>
    <mergeCell ref="S5:U5"/>
    <mergeCell ref="V5:W5"/>
    <mergeCell ref="A8:O8"/>
    <mergeCell ref="Q8:R8"/>
    <mergeCell ref="S8:U8"/>
    <mergeCell ref="V8:W8"/>
  </mergeCells>
  <pageMargins left="0.70866141732283472" right="0.70866141732283472" top="0.74803149606299213" bottom="0.74803149606299213" header="0.31496062992125984" footer="0.31496062992125984"/>
  <pageSetup paperSize="9" scale="82" fitToHeight="2" orientation="landscape" r:id="rId1"/>
  <rowBreaks count="1" manualBreakCount="1">
    <brk id="35"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W43"/>
  <sheetViews>
    <sheetView view="pageBreakPreview" zoomScaleNormal="100" zoomScaleSheetLayoutView="100" workbookViewId="0">
      <selection sqref="A1:W2"/>
    </sheetView>
  </sheetViews>
  <sheetFormatPr defaultRowHeight="12.75" x14ac:dyDescent="0.2"/>
  <cols>
    <col min="2" max="2" width="4.28515625" customWidth="1"/>
    <col min="4" max="4" width="4" customWidth="1"/>
    <col min="6" max="6" width="5.7109375" customWidth="1"/>
    <col min="7" max="7" width="8.28515625" customWidth="1"/>
    <col min="8" max="8" width="5.42578125" customWidth="1"/>
    <col min="9" max="9" width="8" customWidth="1"/>
    <col min="10" max="10" width="5.42578125" customWidth="1"/>
    <col min="11" max="11" width="8.28515625" customWidth="1"/>
    <col min="12" max="12" width="6" customWidth="1"/>
    <col min="13" max="13" width="8.140625" customWidth="1"/>
    <col min="14" max="14" width="5.5703125" customWidth="1"/>
    <col min="15" max="15" width="8.28515625" customWidth="1"/>
    <col min="16" max="16" width="14.140625" customWidth="1"/>
    <col min="17" max="17" width="8.5703125" customWidth="1"/>
    <col min="18" max="18" width="6.28515625" customWidth="1"/>
    <col min="19" max="19" width="8.85546875" customWidth="1"/>
    <col min="20" max="20" width="6" customWidth="1"/>
    <col min="21" max="21" width="9.140625" hidden="1" customWidth="1"/>
    <col min="23" max="23" width="5.140625" customWidth="1"/>
    <col min="258" max="258" width="4.28515625" customWidth="1"/>
    <col min="260" max="260" width="4" customWidth="1"/>
    <col min="262" max="262" width="5.7109375" customWidth="1"/>
    <col min="263" max="263" width="8.28515625" customWidth="1"/>
    <col min="264" max="264" width="5.42578125" customWidth="1"/>
    <col min="265" max="265" width="8" customWidth="1"/>
    <col min="266" max="266" width="5.42578125" customWidth="1"/>
    <col min="267" max="267" width="8.28515625" customWidth="1"/>
    <col min="268" max="268" width="6" customWidth="1"/>
    <col min="269" max="269" width="8.140625" customWidth="1"/>
    <col min="270" max="270" width="5.5703125" customWidth="1"/>
    <col min="271" max="271" width="8.28515625" customWidth="1"/>
    <col min="272" max="272" width="14.140625" customWidth="1"/>
    <col min="273" max="273" width="8.5703125" customWidth="1"/>
    <col min="274" max="274" width="6.28515625" customWidth="1"/>
    <col min="275" max="275" width="8.85546875" customWidth="1"/>
    <col min="276" max="276" width="6" customWidth="1"/>
    <col min="277" max="277" width="0" hidden="1" customWidth="1"/>
    <col min="279" max="279" width="5.140625" customWidth="1"/>
    <col min="514" max="514" width="4.28515625" customWidth="1"/>
    <col min="516" max="516" width="4" customWidth="1"/>
    <col min="518" max="518" width="5.7109375" customWidth="1"/>
    <col min="519" max="519" width="8.28515625" customWidth="1"/>
    <col min="520" max="520" width="5.42578125" customWidth="1"/>
    <col min="521" max="521" width="8" customWidth="1"/>
    <col min="522" max="522" width="5.42578125" customWidth="1"/>
    <col min="523" max="523" width="8.28515625" customWidth="1"/>
    <col min="524" max="524" width="6" customWidth="1"/>
    <col min="525" max="525" width="8.140625" customWidth="1"/>
    <col min="526" max="526" width="5.5703125" customWidth="1"/>
    <col min="527" max="527" width="8.28515625" customWidth="1"/>
    <col min="528" max="528" width="14.140625" customWidth="1"/>
    <col min="529" max="529" width="8.5703125" customWidth="1"/>
    <col min="530" max="530" width="6.28515625" customWidth="1"/>
    <col min="531" max="531" width="8.85546875" customWidth="1"/>
    <col min="532" max="532" width="6" customWidth="1"/>
    <col min="533" max="533" width="0" hidden="1" customWidth="1"/>
    <col min="535" max="535" width="5.140625" customWidth="1"/>
    <col min="770" max="770" width="4.28515625" customWidth="1"/>
    <col min="772" max="772" width="4" customWidth="1"/>
    <col min="774" max="774" width="5.7109375" customWidth="1"/>
    <col min="775" max="775" width="8.28515625" customWidth="1"/>
    <col min="776" max="776" width="5.42578125" customWidth="1"/>
    <col min="777" max="777" width="8" customWidth="1"/>
    <col min="778" max="778" width="5.42578125" customWidth="1"/>
    <col min="779" max="779" width="8.28515625" customWidth="1"/>
    <col min="780" max="780" width="6" customWidth="1"/>
    <col min="781" max="781" width="8.140625" customWidth="1"/>
    <col min="782" max="782" width="5.5703125" customWidth="1"/>
    <col min="783" max="783" width="8.28515625" customWidth="1"/>
    <col min="784" max="784" width="14.140625" customWidth="1"/>
    <col min="785" max="785" width="8.5703125" customWidth="1"/>
    <col min="786" max="786" width="6.28515625" customWidth="1"/>
    <col min="787" max="787" width="8.85546875" customWidth="1"/>
    <col min="788" max="788" width="6" customWidth="1"/>
    <col min="789" max="789" width="0" hidden="1" customWidth="1"/>
    <col min="791" max="791" width="5.140625" customWidth="1"/>
    <col min="1026" max="1026" width="4.28515625" customWidth="1"/>
    <col min="1028" max="1028" width="4" customWidth="1"/>
    <col min="1030" max="1030" width="5.7109375" customWidth="1"/>
    <col min="1031" max="1031" width="8.28515625" customWidth="1"/>
    <col min="1032" max="1032" width="5.42578125" customWidth="1"/>
    <col min="1033" max="1033" width="8" customWidth="1"/>
    <col min="1034" max="1034" width="5.42578125" customWidth="1"/>
    <col min="1035" max="1035" width="8.28515625" customWidth="1"/>
    <col min="1036" max="1036" width="6" customWidth="1"/>
    <col min="1037" max="1037" width="8.140625" customWidth="1"/>
    <col min="1038" max="1038" width="5.5703125" customWidth="1"/>
    <col min="1039" max="1039" width="8.28515625" customWidth="1"/>
    <col min="1040" max="1040" width="14.140625" customWidth="1"/>
    <col min="1041" max="1041" width="8.5703125" customWidth="1"/>
    <col min="1042" max="1042" width="6.28515625" customWidth="1"/>
    <col min="1043" max="1043" width="8.85546875" customWidth="1"/>
    <col min="1044" max="1044" width="6" customWidth="1"/>
    <col min="1045" max="1045" width="0" hidden="1" customWidth="1"/>
    <col min="1047" max="1047" width="5.140625" customWidth="1"/>
    <col min="1282" max="1282" width="4.28515625" customWidth="1"/>
    <col min="1284" max="1284" width="4" customWidth="1"/>
    <col min="1286" max="1286" width="5.7109375" customWidth="1"/>
    <col min="1287" max="1287" width="8.28515625" customWidth="1"/>
    <col min="1288" max="1288" width="5.42578125" customWidth="1"/>
    <col min="1289" max="1289" width="8" customWidth="1"/>
    <col min="1290" max="1290" width="5.42578125" customWidth="1"/>
    <col min="1291" max="1291" width="8.28515625" customWidth="1"/>
    <col min="1292" max="1292" width="6" customWidth="1"/>
    <col min="1293" max="1293" width="8.140625" customWidth="1"/>
    <col min="1294" max="1294" width="5.5703125" customWidth="1"/>
    <col min="1295" max="1295" width="8.28515625" customWidth="1"/>
    <col min="1296" max="1296" width="14.140625" customWidth="1"/>
    <col min="1297" max="1297" width="8.5703125" customWidth="1"/>
    <col min="1298" max="1298" width="6.28515625" customWidth="1"/>
    <col min="1299" max="1299" width="8.85546875" customWidth="1"/>
    <col min="1300" max="1300" width="6" customWidth="1"/>
    <col min="1301" max="1301" width="0" hidden="1" customWidth="1"/>
    <col min="1303" max="1303" width="5.140625" customWidth="1"/>
    <col min="1538" max="1538" width="4.28515625" customWidth="1"/>
    <col min="1540" max="1540" width="4" customWidth="1"/>
    <col min="1542" max="1542" width="5.7109375" customWidth="1"/>
    <col min="1543" max="1543" width="8.28515625" customWidth="1"/>
    <col min="1544" max="1544" width="5.42578125" customWidth="1"/>
    <col min="1545" max="1545" width="8" customWidth="1"/>
    <col min="1546" max="1546" width="5.42578125" customWidth="1"/>
    <col min="1547" max="1547" width="8.28515625" customWidth="1"/>
    <col min="1548" max="1548" width="6" customWidth="1"/>
    <col min="1549" max="1549" width="8.140625" customWidth="1"/>
    <col min="1550" max="1550" width="5.5703125" customWidth="1"/>
    <col min="1551" max="1551" width="8.28515625" customWidth="1"/>
    <col min="1552" max="1552" width="14.140625" customWidth="1"/>
    <col min="1553" max="1553" width="8.5703125" customWidth="1"/>
    <col min="1554" max="1554" width="6.28515625" customWidth="1"/>
    <col min="1555" max="1555" width="8.85546875" customWidth="1"/>
    <col min="1556" max="1556" width="6" customWidth="1"/>
    <col min="1557" max="1557" width="0" hidden="1" customWidth="1"/>
    <col min="1559" max="1559" width="5.140625" customWidth="1"/>
    <col min="1794" max="1794" width="4.28515625" customWidth="1"/>
    <col min="1796" max="1796" width="4" customWidth="1"/>
    <col min="1798" max="1798" width="5.7109375" customWidth="1"/>
    <col min="1799" max="1799" width="8.28515625" customWidth="1"/>
    <col min="1800" max="1800" width="5.42578125" customWidth="1"/>
    <col min="1801" max="1801" width="8" customWidth="1"/>
    <col min="1802" max="1802" width="5.42578125" customWidth="1"/>
    <col min="1803" max="1803" width="8.28515625" customWidth="1"/>
    <col min="1804" max="1804" width="6" customWidth="1"/>
    <col min="1805" max="1805" width="8.140625" customWidth="1"/>
    <col min="1806" max="1806" width="5.5703125" customWidth="1"/>
    <col min="1807" max="1807" width="8.28515625" customWidth="1"/>
    <col min="1808" max="1808" width="14.140625" customWidth="1"/>
    <col min="1809" max="1809" width="8.5703125" customWidth="1"/>
    <col min="1810" max="1810" width="6.28515625" customWidth="1"/>
    <col min="1811" max="1811" width="8.85546875" customWidth="1"/>
    <col min="1812" max="1812" width="6" customWidth="1"/>
    <col min="1813" max="1813" width="0" hidden="1" customWidth="1"/>
    <col min="1815" max="1815" width="5.140625" customWidth="1"/>
    <col min="2050" max="2050" width="4.28515625" customWidth="1"/>
    <col min="2052" max="2052" width="4" customWidth="1"/>
    <col min="2054" max="2054" width="5.7109375" customWidth="1"/>
    <col min="2055" max="2055" width="8.28515625" customWidth="1"/>
    <col min="2056" max="2056" width="5.42578125" customWidth="1"/>
    <col min="2057" max="2057" width="8" customWidth="1"/>
    <col min="2058" max="2058" width="5.42578125" customWidth="1"/>
    <col min="2059" max="2059" width="8.28515625" customWidth="1"/>
    <col min="2060" max="2060" width="6" customWidth="1"/>
    <col min="2061" max="2061" width="8.140625" customWidth="1"/>
    <col min="2062" max="2062" width="5.5703125" customWidth="1"/>
    <col min="2063" max="2063" width="8.28515625" customWidth="1"/>
    <col min="2064" max="2064" width="14.140625" customWidth="1"/>
    <col min="2065" max="2065" width="8.5703125" customWidth="1"/>
    <col min="2066" max="2066" width="6.28515625" customWidth="1"/>
    <col min="2067" max="2067" width="8.85546875" customWidth="1"/>
    <col min="2068" max="2068" width="6" customWidth="1"/>
    <col min="2069" max="2069" width="0" hidden="1" customWidth="1"/>
    <col min="2071" max="2071" width="5.140625" customWidth="1"/>
    <col min="2306" max="2306" width="4.28515625" customWidth="1"/>
    <col min="2308" max="2308" width="4" customWidth="1"/>
    <col min="2310" max="2310" width="5.7109375" customWidth="1"/>
    <col min="2311" max="2311" width="8.28515625" customWidth="1"/>
    <col min="2312" max="2312" width="5.42578125" customWidth="1"/>
    <col min="2313" max="2313" width="8" customWidth="1"/>
    <col min="2314" max="2314" width="5.42578125" customWidth="1"/>
    <col min="2315" max="2315" width="8.28515625" customWidth="1"/>
    <col min="2316" max="2316" width="6" customWidth="1"/>
    <col min="2317" max="2317" width="8.140625" customWidth="1"/>
    <col min="2318" max="2318" width="5.5703125" customWidth="1"/>
    <col min="2319" max="2319" width="8.28515625" customWidth="1"/>
    <col min="2320" max="2320" width="14.140625" customWidth="1"/>
    <col min="2321" max="2321" width="8.5703125" customWidth="1"/>
    <col min="2322" max="2322" width="6.28515625" customWidth="1"/>
    <col min="2323" max="2323" width="8.85546875" customWidth="1"/>
    <col min="2324" max="2324" width="6" customWidth="1"/>
    <col min="2325" max="2325" width="0" hidden="1" customWidth="1"/>
    <col min="2327" max="2327" width="5.140625" customWidth="1"/>
    <col min="2562" max="2562" width="4.28515625" customWidth="1"/>
    <col min="2564" max="2564" width="4" customWidth="1"/>
    <col min="2566" max="2566" width="5.7109375" customWidth="1"/>
    <col min="2567" max="2567" width="8.28515625" customWidth="1"/>
    <col min="2568" max="2568" width="5.42578125" customWidth="1"/>
    <col min="2569" max="2569" width="8" customWidth="1"/>
    <col min="2570" max="2570" width="5.42578125" customWidth="1"/>
    <col min="2571" max="2571" width="8.28515625" customWidth="1"/>
    <col min="2572" max="2572" width="6" customWidth="1"/>
    <col min="2573" max="2573" width="8.140625" customWidth="1"/>
    <col min="2574" max="2574" width="5.5703125" customWidth="1"/>
    <col min="2575" max="2575" width="8.28515625" customWidth="1"/>
    <col min="2576" max="2576" width="14.140625" customWidth="1"/>
    <col min="2577" max="2577" width="8.5703125" customWidth="1"/>
    <col min="2578" max="2578" width="6.28515625" customWidth="1"/>
    <col min="2579" max="2579" width="8.85546875" customWidth="1"/>
    <col min="2580" max="2580" width="6" customWidth="1"/>
    <col min="2581" max="2581" width="0" hidden="1" customWidth="1"/>
    <col min="2583" max="2583" width="5.140625" customWidth="1"/>
    <col min="2818" max="2818" width="4.28515625" customWidth="1"/>
    <col min="2820" max="2820" width="4" customWidth="1"/>
    <col min="2822" max="2822" width="5.7109375" customWidth="1"/>
    <col min="2823" max="2823" width="8.28515625" customWidth="1"/>
    <col min="2824" max="2824" width="5.42578125" customWidth="1"/>
    <col min="2825" max="2825" width="8" customWidth="1"/>
    <col min="2826" max="2826" width="5.42578125" customWidth="1"/>
    <col min="2827" max="2827" width="8.28515625" customWidth="1"/>
    <col min="2828" max="2828" width="6" customWidth="1"/>
    <col min="2829" max="2829" width="8.140625" customWidth="1"/>
    <col min="2830" max="2830" width="5.5703125" customWidth="1"/>
    <col min="2831" max="2831" width="8.28515625" customWidth="1"/>
    <col min="2832" max="2832" width="14.140625" customWidth="1"/>
    <col min="2833" max="2833" width="8.5703125" customWidth="1"/>
    <col min="2834" max="2834" width="6.28515625" customWidth="1"/>
    <col min="2835" max="2835" width="8.85546875" customWidth="1"/>
    <col min="2836" max="2836" width="6" customWidth="1"/>
    <col min="2837" max="2837" width="0" hidden="1" customWidth="1"/>
    <col min="2839" max="2839" width="5.140625" customWidth="1"/>
    <col min="3074" max="3074" width="4.28515625" customWidth="1"/>
    <col min="3076" max="3076" width="4" customWidth="1"/>
    <col min="3078" max="3078" width="5.7109375" customWidth="1"/>
    <col min="3079" max="3079" width="8.28515625" customWidth="1"/>
    <col min="3080" max="3080" width="5.42578125" customWidth="1"/>
    <col min="3081" max="3081" width="8" customWidth="1"/>
    <col min="3082" max="3082" width="5.42578125" customWidth="1"/>
    <col min="3083" max="3083" width="8.28515625" customWidth="1"/>
    <col min="3084" max="3084" width="6" customWidth="1"/>
    <col min="3085" max="3085" width="8.140625" customWidth="1"/>
    <col min="3086" max="3086" width="5.5703125" customWidth="1"/>
    <col min="3087" max="3087" width="8.28515625" customWidth="1"/>
    <col min="3088" max="3088" width="14.140625" customWidth="1"/>
    <col min="3089" max="3089" width="8.5703125" customWidth="1"/>
    <col min="3090" max="3090" width="6.28515625" customWidth="1"/>
    <col min="3091" max="3091" width="8.85546875" customWidth="1"/>
    <col min="3092" max="3092" width="6" customWidth="1"/>
    <col min="3093" max="3093" width="0" hidden="1" customWidth="1"/>
    <col min="3095" max="3095" width="5.140625" customWidth="1"/>
    <col min="3330" max="3330" width="4.28515625" customWidth="1"/>
    <col min="3332" max="3332" width="4" customWidth="1"/>
    <col min="3334" max="3334" width="5.7109375" customWidth="1"/>
    <col min="3335" max="3335" width="8.28515625" customWidth="1"/>
    <col min="3336" max="3336" width="5.42578125" customWidth="1"/>
    <col min="3337" max="3337" width="8" customWidth="1"/>
    <col min="3338" max="3338" width="5.42578125" customWidth="1"/>
    <col min="3339" max="3339" width="8.28515625" customWidth="1"/>
    <col min="3340" max="3340" width="6" customWidth="1"/>
    <col min="3341" max="3341" width="8.140625" customWidth="1"/>
    <col min="3342" max="3342" width="5.5703125" customWidth="1"/>
    <col min="3343" max="3343" width="8.28515625" customWidth="1"/>
    <col min="3344" max="3344" width="14.140625" customWidth="1"/>
    <col min="3345" max="3345" width="8.5703125" customWidth="1"/>
    <col min="3346" max="3346" width="6.28515625" customWidth="1"/>
    <col min="3347" max="3347" width="8.85546875" customWidth="1"/>
    <col min="3348" max="3348" width="6" customWidth="1"/>
    <col min="3349" max="3349" width="0" hidden="1" customWidth="1"/>
    <col min="3351" max="3351" width="5.140625" customWidth="1"/>
    <col min="3586" max="3586" width="4.28515625" customWidth="1"/>
    <col min="3588" max="3588" width="4" customWidth="1"/>
    <col min="3590" max="3590" width="5.7109375" customWidth="1"/>
    <col min="3591" max="3591" width="8.28515625" customWidth="1"/>
    <col min="3592" max="3592" width="5.42578125" customWidth="1"/>
    <col min="3593" max="3593" width="8" customWidth="1"/>
    <col min="3594" max="3594" width="5.42578125" customWidth="1"/>
    <col min="3595" max="3595" width="8.28515625" customWidth="1"/>
    <col min="3596" max="3596" width="6" customWidth="1"/>
    <col min="3597" max="3597" width="8.140625" customWidth="1"/>
    <col min="3598" max="3598" width="5.5703125" customWidth="1"/>
    <col min="3599" max="3599" width="8.28515625" customWidth="1"/>
    <col min="3600" max="3600" width="14.140625" customWidth="1"/>
    <col min="3601" max="3601" width="8.5703125" customWidth="1"/>
    <col min="3602" max="3602" width="6.28515625" customWidth="1"/>
    <col min="3603" max="3603" width="8.85546875" customWidth="1"/>
    <col min="3604" max="3604" width="6" customWidth="1"/>
    <col min="3605" max="3605" width="0" hidden="1" customWidth="1"/>
    <col min="3607" max="3607" width="5.140625" customWidth="1"/>
    <col min="3842" max="3842" width="4.28515625" customWidth="1"/>
    <col min="3844" max="3844" width="4" customWidth="1"/>
    <col min="3846" max="3846" width="5.7109375" customWidth="1"/>
    <col min="3847" max="3847" width="8.28515625" customWidth="1"/>
    <col min="3848" max="3848" width="5.42578125" customWidth="1"/>
    <col min="3849" max="3849" width="8" customWidth="1"/>
    <col min="3850" max="3850" width="5.42578125" customWidth="1"/>
    <col min="3851" max="3851" width="8.28515625" customWidth="1"/>
    <col min="3852" max="3852" width="6" customWidth="1"/>
    <col min="3853" max="3853" width="8.140625" customWidth="1"/>
    <col min="3854" max="3854" width="5.5703125" customWidth="1"/>
    <col min="3855" max="3855" width="8.28515625" customWidth="1"/>
    <col min="3856" max="3856" width="14.140625" customWidth="1"/>
    <col min="3857" max="3857" width="8.5703125" customWidth="1"/>
    <col min="3858" max="3858" width="6.28515625" customWidth="1"/>
    <col min="3859" max="3859" width="8.85546875" customWidth="1"/>
    <col min="3860" max="3860" width="6" customWidth="1"/>
    <col min="3861" max="3861" width="0" hidden="1" customWidth="1"/>
    <col min="3863" max="3863" width="5.140625" customWidth="1"/>
    <col min="4098" max="4098" width="4.28515625" customWidth="1"/>
    <col min="4100" max="4100" width="4" customWidth="1"/>
    <col min="4102" max="4102" width="5.7109375" customWidth="1"/>
    <col min="4103" max="4103" width="8.28515625" customWidth="1"/>
    <col min="4104" max="4104" width="5.42578125" customWidth="1"/>
    <col min="4105" max="4105" width="8" customWidth="1"/>
    <col min="4106" max="4106" width="5.42578125" customWidth="1"/>
    <col min="4107" max="4107" width="8.28515625" customWidth="1"/>
    <col min="4108" max="4108" width="6" customWidth="1"/>
    <col min="4109" max="4109" width="8.140625" customWidth="1"/>
    <col min="4110" max="4110" width="5.5703125" customWidth="1"/>
    <col min="4111" max="4111" width="8.28515625" customWidth="1"/>
    <col min="4112" max="4112" width="14.140625" customWidth="1"/>
    <col min="4113" max="4113" width="8.5703125" customWidth="1"/>
    <col min="4114" max="4114" width="6.28515625" customWidth="1"/>
    <col min="4115" max="4115" width="8.85546875" customWidth="1"/>
    <col min="4116" max="4116" width="6" customWidth="1"/>
    <col min="4117" max="4117" width="0" hidden="1" customWidth="1"/>
    <col min="4119" max="4119" width="5.140625" customWidth="1"/>
    <col min="4354" max="4354" width="4.28515625" customWidth="1"/>
    <col min="4356" max="4356" width="4" customWidth="1"/>
    <col min="4358" max="4358" width="5.7109375" customWidth="1"/>
    <col min="4359" max="4359" width="8.28515625" customWidth="1"/>
    <col min="4360" max="4360" width="5.42578125" customWidth="1"/>
    <col min="4361" max="4361" width="8" customWidth="1"/>
    <col min="4362" max="4362" width="5.42578125" customWidth="1"/>
    <col min="4363" max="4363" width="8.28515625" customWidth="1"/>
    <col min="4364" max="4364" width="6" customWidth="1"/>
    <col min="4365" max="4365" width="8.140625" customWidth="1"/>
    <col min="4366" max="4366" width="5.5703125" customWidth="1"/>
    <col min="4367" max="4367" width="8.28515625" customWidth="1"/>
    <col min="4368" max="4368" width="14.140625" customWidth="1"/>
    <col min="4369" max="4369" width="8.5703125" customWidth="1"/>
    <col min="4370" max="4370" width="6.28515625" customWidth="1"/>
    <col min="4371" max="4371" width="8.85546875" customWidth="1"/>
    <col min="4372" max="4372" width="6" customWidth="1"/>
    <col min="4373" max="4373" width="0" hidden="1" customWidth="1"/>
    <col min="4375" max="4375" width="5.140625" customWidth="1"/>
    <col min="4610" max="4610" width="4.28515625" customWidth="1"/>
    <col min="4612" max="4612" width="4" customWidth="1"/>
    <col min="4614" max="4614" width="5.7109375" customWidth="1"/>
    <col min="4615" max="4615" width="8.28515625" customWidth="1"/>
    <col min="4616" max="4616" width="5.42578125" customWidth="1"/>
    <col min="4617" max="4617" width="8" customWidth="1"/>
    <col min="4618" max="4618" width="5.42578125" customWidth="1"/>
    <col min="4619" max="4619" width="8.28515625" customWidth="1"/>
    <col min="4620" max="4620" width="6" customWidth="1"/>
    <col min="4621" max="4621" width="8.140625" customWidth="1"/>
    <col min="4622" max="4622" width="5.5703125" customWidth="1"/>
    <col min="4623" max="4623" width="8.28515625" customWidth="1"/>
    <col min="4624" max="4624" width="14.140625" customWidth="1"/>
    <col min="4625" max="4625" width="8.5703125" customWidth="1"/>
    <col min="4626" max="4626" width="6.28515625" customWidth="1"/>
    <col min="4627" max="4627" width="8.85546875" customWidth="1"/>
    <col min="4628" max="4628" width="6" customWidth="1"/>
    <col min="4629" max="4629" width="0" hidden="1" customWidth="1"/>
    <col min="4631" max="4631" width="5.140625" customWidth="1"/>
    <col min="4866" max="4866" width="4.28515625" customWidth="1"/>
    <col min="4868" max="4868" width="4" customWidth="1"/>
    <col min="4870" max="4870" width="5.7109375" customWidth="1"/>
    <col min="4871" max="4871" width="8.28515625" customWidth="1"/>
    <col min="4872" max="4872" width="5.42578125" customWidth="1"/>
    <col min="4873" max="4873" width="8" customWidth="1"/>
    <col min="4874" max="4874" width="5.42578125" customWidth="1"/>
    <col min="4875" max="4875" width="8.28515625" customWidth="1"/>
    <col min="4876" max="4876" width="6" customWidth="1"/>
    <col min="4877" max="4877" width="8.140625" customWidth="1"/>
    <col min="4878" max="4878" width="5.5703125" customWidth="1"/>
    <col min="4879" max="4879" width="8.28515625" customWidth="1"/>
    <col min="4880" max="4880" width="14.140625" customWidth="1"/>
    <col min="4881" max="4881" width="8.5703125" customWidth="1"/>
    <col min="4882" max="4882" width="6.28515625" customWidth="1"/>
    <col min="4883" max="4883" width="8.85546875" customWidth="1"/>
    <col min="4884" max="4884" width="6" customWidth="1"/>
    <col min="4885" max="4885" width="0" hidden="1" customWidth="1"/>
    <col min="4887" max="4887" width="5.140625" customWidth="1"/>
    <col min="5122" max="5122" width="4.28515625" customWidth="1"/>
    <col min="5124" max="5124" width="4" customWidth="1"/>
    <col min="5126" max="5126" width="5.7109375" customWidth="1"/>
    <col min="5127" max="5127" width="8.28515625" customWidth="1"/>
    <col min="5128" max="5128" width="5.42578125" customWidth="1"/>
    <col min="5129" max="5129" width="8" customWidth="1"/>
    <col min="5130" max="5130" width="5.42578125" customWidth="1"/>
    <col min="5131" max="5131" width="8.28515625" customWidth="1"/>
    <col min="5132" max="5132" width="6" customWidth="1"/>
    <col min="5133" max="5133" width="8.140625" customWidth="1"/>
    <col min="5134" max="5134" width="5.5703125" customWidth="1"/>
    <col min="5135" max="5135" width="8.28515625" customWidth="1"/>
    <col min="5136" max="5136" width="14.140625" customWidth="1"/>
    <col min="5137" max="5137" width="8.5703125" customWidth="1"/>
    <col min="5138" max="5138" width="6.28515625" customWidth="1"/>
    <col min="5139" max="5139" width="8.85546875" customWidth="1"/>
    <col min="5140" max="5140" width="6" customWidth="1"/>
    <col min="5141" max="5141" width="0" hidden="1" customWidth="1"/>
    <col min="5143" max="5143" width="5.140625" customWidth="1"/>
    <col min="5378" max="5378" width="4.28515625" customWidth="1"/>
    <col min="5380" max="5380" width="4" customWidth="1"/>
    <col min="5382" max="5382" width="5.7109375" customWidth="1"/>
    <col min="5383" max="5383" width="8.28515625" customWidth="1"/>
    <col min="5384" max="5384" width="5.42578125" customWidth="1"/>
    <col min="5385" max="5385" width="8" customWidth="1"/>
    <col min="5386" max="5386" width="5.42578125" customWidth="1"/>
    <col min="5387" max="5387" width="8.28515625" customWidth="1"/>
    <col min="5388" max="5388" width="6" customWidth="1"/>
    <col min="5389" max="5389" width="8.140625" customWidth="1"/>
    <col min="5390" max="5390" width="5.5703125" customWidth="1"/>
    <col min="5391" max="5391" width="8.28515625" customWidth="1"/>
    <col min="5392" max="5392" width="14.140625" customWidth="1"/>
    <col min="5393" max="5393" width="8.5703125" customWidth="1"/>
    <col min="5394" max="5394" width="6.28515625" customWidth="1"/>
    <col min="5395" max="5395" width="8.85546875" customWidth="1"/>
    <col min="5396" max="5396" width="6" customWidth="1"/>
    <col min="5397" max="5397" width="0" hidden="1" customWidth="1"/>
    <col min="5399" max="5399" width="5.140625" customWidth="1"/>
    <col min="5634" max="5634" width="4.28515625" customWidth="1"/>
    <col min="5636" max="5636" width="4" customWidth="1"/>
    <col min="5638" max="5638" width="5.7109375" customWidth="1"/>
    <col min="5639" max="5639" width="8.28515625" customWidth="1"/>
    <col min="5640" max="5640" width="5.42578125" customWidth="1"/>
    <col min="5641" max="5641" width="8" customWidth="1"/>
    <col min="5642" max="5642" width="5.42578125" customWidth="1"/>
    <col min="5643" max="5643" width="8.28515625" customWidth="1"/>
    <col min="5644" max="5644" width="6" customWidth="1"/>
    <col min="5645" max="5645" width="8.140625" customWidth="1"/>
    <col min="5646" max="5646" width="5.5703125" customWidth="1"/>
    <col min="5647" max="5647" width="8.28515625" customWidth="1"/>
    <col min="5648" max="5648" width="14.140625" customWidth="1"/>
    <col min="5649" max="5649" width="8.5703125" customWidth="1"/>
    <col min="5650" max="5650" width="6.28515625" customWidth="1"/>
    <col min="5651" max="5651" width="8.85546875" customWidth="1"/>
    <col min="5652" max="5652" width="6" customWidth="1"/>
    <col min="5653" max="5653" width="0" hidden="1" customWidth="1"/>
    <col min="5655" max="5655" width="5.140625" customWidth="1"/>
    <col min="5890" max="5890" width="4.28515625" customWidth="1"/>
    <col min="5892" max="5892" width="4" customWidth="1"/>
    <col min="5894" max="5894" width="5.7109375" customWidth="1"/>
    <col min="5895" max="5895" width="8.28515625" customWidth="1"/>
    <col min="5896" max="5896" width="5.42578125" customWidth="1"/>
    <col min="5897" max="5897" width="8" customWidth="1"/>
    <col min="5898" max="5898" width="5.42578125" customWidth="1"/>
    <col min="5899" max="5899" width="8.28515625" customWidth="1"/>
    <col min="5900" max="5900" width="6" customWidth="1"/>
    <col min="5901" max="5901" width="8.140625" customWidth="1"/>
    <col min="5902" max="5902" width="5.5703125" customWidth="1"/>
    <col min="5903" max="5903" width="8.28515625" customWidth="1"/>
    <col min="5904" max="5904" width="14.140625" customWidth="1"/>
    <col min="5905" max="5905" width="8.5703125" customWidth="1"/>
    <col min="5906" max="5906" width="6.28515625" customWidth="1"/>
    <col min="5907" max="5907" width="8.85546875" customWidth="1"/>
    <col min="5908" max="5908" width="6" customWidth="1"/>
    <col min="5909" max="5909" width="0" hidden="1" customWidth="1"/>
    <col min="5911" max="5911" width="5.140625" customWidth="1"/>
    <col min="6146" max="6146" width="4.28515625" customWidth="1"/>
    <col min="6148" max="6148" width="4" customWidth="1"/>
    <col min="6150" max="6150" width="5.7109375" customWidth="1"/>
    <col min="6151" max="6151" width="8.28515625" customWidth="1"/>
    <col min="6152" max="6152" width="5.42578125" customWidth="1"/>
    <col min="6153" max="6153" width="8" customWidth="1"/>
    <col min="6154" max="6154" width="5.42578125" customWidth="1"/>
    <col min="6155" max="6155" width="8.28515625" customWidth="1"/>
    <col min="6156" max="6156" width="6" customWidth="1"/>
    <col min="6157" max="6157" width="8.140625" customWidth="1"/>
    <col min="6158" max="6158" width="5.5703125" customWidth="1"/>
    <col min="6159" max="6159" width="8.28515625" customWidth="1"/>
    <col min="6160" max="6160" width="14.140625" customWidth="1"/>
    <col min="6161" max="6161" width="8.5703125" customWidth="1"/>
    <col min="6162" max="6162" width="6.28515625" customWidth="1"/>
    <col min="6163" max="6163" width="8.85546875" customWidth="1"/>
    <col min="6164" max="6164" width="6" customWidth="1"/>
    <col min="6165" max="6165" width="0" hidden="1" customWidth="1"/>
    <col min="6167" max="6167" width="5.140625" customWidth="1"/>
    <col min="6402" max="6402" width="4.28515625" customWidth="1"/>
    <col min="6404" max="6404" width="4" customWidth="1"/>
    <col min="6406" max="6406" width="5.7109375" customWidth="1"/>
    <col min="6407" max="6407" width="8.28515625" customWidth="1"/>
    <col min="6408" max="6408" width="5.42578125" customWidth="1"/>
    <col min="6409" max="6409" width="8" customWidth="1"/>
    <col min="6410" max="6410" width="5.42578125" customWidth="1"/>
    <col min="6411" max="6411" width="8.28515625" customWidth="1"/>
    <col min="6412" max="6412" width="6" customWidth="1"/>
    <col min="6413" max="6413" width="8.140625" customWidth="1"/>
    <col min="6414" max="6414" width="5.5703125" customWidth="1"/>
    <col min="6415" max="6415" width="8.28515625" customWidth="1"/>
    <col min="6416" max="6416" width="14.140625" customWidth="1"/>
    <col min="6417" max="6417" width="8.5703125" customWidth="1"/>
    <col min="6418" max="6418" width="6.28515625" customWidth="1"/>
    <col min="6419" max="6419" width="8.85546875" customWidth="1"/>
    <col min="6420" max="6420" width="6" customWidth="1"/>
    <col min="6421" max="6421" width="0" hidden="1" customWidth="1"/>
    <col min="6423" max="6423" width="5.140625" customWidth="1"/>
    <col min="6658" max="6658" width="4.28515625" customWidth="1"/>
    <col min="6660" max="6660" width="4" customWidth="1"/>
    <col min="6662" max="6662" width="5.7109375" customWidth="1"/>
    <col min="6663" max="6663" width="8.28515625" customWidth="1"/>
    <col min="6664" max="6664" width="5.42578125" customWidth="1"/>
    <col min="6665" max="6665" width="8" customWidth="1"/>
    <col min="6666" max="6666" width="5.42578125" customWidth="1"/>
    <col min="6667" max="6667" width="8.28515625" customWidth="1"/>
    <col min="6668" max="6668" width="6" customWidth="1"/>
    <col min="6669" max="6669" width="8.140625" customWidth="1"/>
    <col min="6670" max="6670" width="5.5703125" customWidth="1"/>
    <col min="6671" max="6671" width="8.28515625" customWidth="1"/>
    <col min="6672" max="6672" width="14.140625" customWidth="1"/>
    <col min="6673" max="6673" width="8.5703125" customWidth="1"/>
    <col min="6674" max="6674" width="6.28515625" customWidth="1"/>
    <col min="6675" max="6675" width="8.85546875" customWidth="1"/>
    <col min="6676" max="6676" width="6" customWidth="1"/>
    <col min="6677" max="6677" width="0" hidden="1" customWidth="1"/>
    <col min="6679" max="6679" width="5.140625" customWidth="1"/>
    <col min="6914" max="6914" width="4.28515625" customWidth="1"/>
    <col min="6916" max="6916" width="4" customWidth="1"/>
    <col min="6918" max="6918" width="5.7109375" customWidth="1"/>
    <col min="6919" max="6919" width="8.28515625" customWidth="1"/>
    <col min="6920" max="6920" width="5.42578125" customWidth="1"/>
    <col min="6921" max="6921" width="8" customWidth="1"/>
    <col min="6922" max="6922" width="5.42578125" customWidth="1"/>
    <col min="6923" max="6923" width="8.28515625" customWidth="1"/>
    <col min="6924" max="6924" width="6" customWidth="1"/>
    <col min="6925" max="6925" width="8.140625" customWidth="1"/>
    <col min="6926" max="6926" width="5.5703125" customWidth="1"/>
    <col min="6927" max="6927" width="8.28515625" customWidth="1"/>
    <col min="6928" max="6928" width="14.140625" customWidth="1"/>
    <col min="6929" max="6929" width="8.5703125" customWidth="1"/>
    <col min="6930" max="6930" width="6.28515625" customWidth="1"/>
    <col min="6931" max="6931" width="8.85546875" customWidth="1"/>
    <col min="6932" max="6932" width="6" customWidth="1"/>
    <col min="6933" max="6933" width="0" hidden="1" customWidth="1"/>
    <col min="6935" max="6935" width="5.140625" customWidth="1"/>
    <col min="7170" max="7170" width="4.28515625" customWidth="1"/>
    <col min="7172" max="7172" width="4" customWidth="1"/>
    <col min="7174" max="7174" width="5.7109375" customWidth="1"/>
    <col min="7175" max="7175" width="8.28515625" customWidth="1"/>
    <col min="7176" max="7176" width="5.42578125" customWidth="1"/>
    <col min="7177" max="7177" width="8" customWidth="1"/>
    <col min="7178" max="7178" width="5.42578125" customWidth="1"/>
    <col min="7179" max="7179" width="8.28515625" customWidth="1"/>
    <col min="7180" max="7180" width="6" customWidth="1"/>
    <col min="7181" max="7181" width="8.140625" customWidth="1"/>
    <col min="7182" max="7182" width="5.5703125" customWidth="1"/>
    <col min="7183" max="7183" width="8.28515625" customWidth="1"/>
    <col min="7184" max="7184" width="14.140625" customWidth="1"/>
    <col min="7185" max="7185" width="8.5703125" customWidth="1"/>
    <col min="7186" max="7186" width="6.28515625" customWidth="1"/>
    <col min="7187" max="7187" width="8.85546875" customWidth="1"/>
    <col min="7188" max="7188" width="6" customWidth="1"/>
    <col min="7189" max="7189" width="0" hidden="1" customWidth="1"/>
    <col min="7191" max="7191" width="5.140625" customWidth="1"/>
    <col min="7426" max="7426" width="4.28515625" customWidth="1"/>
    <col min="7428" max="7428" width="4" customWidth="1"/>
    <col min="7430" max="7430" width="5.7109375" customWidth="1"/>
    <col min="7431" max="7431" width="8.28515625" customWidth="1"/>
    <col min="7432" max="7432" width="5.42578125" customWidth="1"/>
    <col min="7433" max="7433" width="8" customWidth="1"/>
    <col min="7434" max="7434" width="5.42578125" customWidth="1"/>
    <col min="7435" max="7435" width="8.28515625" customWidth="1"/>
    <col min="7436" max="7436" width="6" customWidth="1"/>
    <col min="7437" max="7437" width="8.140625" customWidth="1"/>
    <col min="7438" max="7438" width="5.5703125" customWidth="1"/>
    <col min="7439" max="7439" width="8.28515625" customWidth="1"/>
    <col min="7440" max="7440" width="14.140625" customWidth="1"/>
    <col min="7441" max="7441" width="8.5703125" customWidth="1"/>
    <col min="7442" max="7442" width="6.28515625" customWidth="1"/>
    <col min="7443" max="7443" width="8.85546875" customWidth="1"/>
    <col min="7444" max="7444" width="6" customWidth="1"/>
    <col min="7445" max="7445" width="0" hidden="1" customWidth="1"/>
    <col min="7447" max="7447" width="5.140625" customWidth="1"/>
    <col min="7682" max="7682" width="4.28515625" customWidth="1"/>
    <col min="7684" max="7684" width="4" customWidth="1"/>
    <col min="7686" max="7686" width="5.7109375" customWidth="1"/>
    <col min="7687" max="7687" width="8.28515625" customWidth="1"/>
    <col min="7688" max="7688" width="5.42578125" customWidth="1"/>
    <col min="7689" max="7689" width="8" customWidth="1"/>
    <col min="7690" max="7690" width="5.42578125" customWidth="1"/>
    <col min="7691" max="7691" width="8.28515625" customWidth="1"/>
    <col min="7692" max="7692" width="6" customWidth="1"/>
    <col min="7693" max="7693" width="8.140625" customWidth="1"/>
    <col min="7694" max="7694" width="5.5703125" customWidth="1"/>
    <col min="7695" max="7695" width="8.28515625" customWidth="1"/>
    <col min="7696" max="7696" width="14.140625" customWidth="1"/>
    <col min="7697" max="7697" width="8.5703125" customWidth="1"/>
    <col min="7698" max="7698" width="6.28515625" customWidth="1"/>
    <col min="7699" max="7699" width="8.85546875" customWidth="1"/>
    <col min="7700" max="7700" width="6" customWidth="1"/>
    <col min="7701" max="7701" width="0" hidden="1" customWidth="1"/>
    <col min="7703" max="7703" width="5.140625" customWidth="1"/>
    <col min="7938" max="7938" width="4.28515625" customWidth="1"/>
    <col min="7940" max="7940" width="4" customWidth="1"/>
    <col min="7942" max="7942" width="5.7109375" customWidth="1"/>
    <col min="7943" max="7943" width="8.28515625" customWidth="1"/>
    <col min="7944" max="7944" width="5.42578125" customWidth="1"/>
    <col min="7945" max="7945" width="8" customWidth="1"/>
    <col min="7946" max="7946" width="5.42578125" customWidth="1"/>
    <col min="7947" max="7947" width="8.28515625" customWidth="1"/>
    <col min="7948" max="7948" width="6" customWidth="1"/>
    <col min="7949" max="7949" width="8.140625" customWidth="1"/>
    <col min="7950" max="7950" width="5.5703125" customWidth="1"/>
    <col min="7951" max="7951" width="8.28515625" customWidth="1"/>
    <col min="7952" max="7952" width="14.140625" customWidth="1"/>
    <col min="7953" max="7953" width="8.5703125" customWidth="1"/>
    <col min="7954" max="7954" width="6.28515625" customWidth="1"/>
    <col min="7955" max="7955" width="8.85546875" customWidth="1"/>
    <col min="7956" max="7956" width="6" customWidth="1"/>
    <col min="7957" max="7957" width="0" hidden="1" customWidth="1"/>
    <col min="7959" max="7959" width="5.140625" customWidth="1"/>
    <col min="8194" max="8194" width="4.28515625" customWidth="1"/>
    <col min="8196" max="8196" width="4" customWidth="1"/>
    <col min="8198" max="8198" width="5.7109375" customWidth="1"/>
    <col min="8199" max="8199" width="8.28515625" customWidth="1"/>
    <col min="8200" max="8200" width="5.42578125" customWidth="1"/>
    <col min="8201" max="8201" width="8" customWidth="1"/>
    <col min="8202" max="8202" width="5.42578125" customWidth="1"/>
    <col min="8203" max="8203" width="8.28515625" customWidth="1"/>
    <col min="8204" max="8204" width="6" customWidth="1"/>
    <col min="8205" max="8205" width="8.140625" customWidth="1"/>
    <col min="8206" max="8206" width="5.5703125" customWidth="1"/>
    <col min="8207" max="8207" width="8.28515625" customWidth="1"/>
    <col min="8208" max="8208" width="14.140625" customWidth="1"/>
    <col min="8209" max="8209" width="8.5703125" customWidth="1"/>
    <col min="8210" max="8210" width="6.28515625" customWidth="1"/>
    <col min="8211" max="8211" width="8.85546875" customWidth="1"/>
    <col min="8212" max="8212" width="6" customWidth="1"/>
    <col min="8213" max="8213" width="0" hidden="1" customWidth="1"/>
    <col min="8215" max="8215" width="5.140625" customWidth="1"/>
    <col min="8450" max="8450" width="4.28515625" customWidth="1"/>
    <col min="8452" max="8452" width="4" customWidth="1"/>
    <col min="8454" max="8454" width="5.7109375" customWidth="1"/>
    <col min="8455" max="8455" width="8.28515625" customWidth="1"/>
    <col min="8456" max="8456" width="5.42578125" customWidth="1"/>
    <col min="8457" max="8457" width="8" customWidth="1"/>
    <col min="8458" max="8458" width="5.42578125" customWidth="1"/>
    <col min="8459" max="8459" width="8.28515625" customWidth="1"/>
    <col min="8460" max="8460" width="6" customWidth="1"/>
    <col min="8461" max="8461" width="8.140625" customWidth="1"/>
    <col min="8462" max="8462" width="5.5703125" customWidth="1"/>
    <col min="8463" max="8463" width="8.28515625" customWidth="1"/>
    <col min="8464" max="8464" width="14.140625" customWidth="1"/>
    <col min="8465" max="8465" width="8.5703125" customWidth="1"/>
    <col min="8466" max="8466" width="6.28515625" customWidth="1"/>
    <col min="8467" max="8467" width="8.85546875" customWidth="1"/>
    <col min="8468" max="8468" width="6" customWidth="1"/>
    <col min="8469" max="8469" width="0" hidden="1" customWidth="1"/>
    <col min="8471" max="8471" width="5.140625" customWidth="1"/>
    <col min="8706" max="8706" width="4.28515625" customWidth="1"/>
    <col min="8708" max="8708" width="4" customWidth="1"/>
    <col min="8710" max="8710" width="5.7109375" customWidth="1"/>
    <col min="8711" max="8711" width="8.28515625" customWidth="1"/>
    <col min="8712" max="8712" width="5.42578125" customWidth="1"/>
    <col min="8713" max="8713" width="8" customWidth="1"/>
    <col min="8714" max="8714" width="5.42578125" customWidth="1"/>
    <col min="8715" max="8715" width="8.28515625" customWidth="1"/>
    <col min="8716" max="8716" width="6" customWidth="1"/>
    <col min="8717" max="8717" width="8.140625" customWidth="1"/>
    <col min="8718" max="8718" width="5.5703125" customWidth="1"/>
    <col min="8719" max="8719" width="8.28515625" customWidth="1"/>
    <col min="8720" max="8720" width="14.140625" customWidth="1"/>
    <col min="8721" max="8721" width="8.5703125" customWidth="1"/>
    <col min="8722" max="8722" width="6.28515625" customWidth="1"/>
    <col min="8723" max="8723" width="8.85546875" customWidth="1"/>
    <col min="8724" max="8724" width="6" customWidth="1"/>
    <col min="8725" max="8725" width="0" hidden="1" customWidth="1"/>
    <col min="8727" max="8727" width="5.140625" customWidth="1"/>
    <col min="8962" max="8962" width="4.28515625" customWidth="1"/>
    <col min="8964" max="8964" width="4" customWidth="1"/>
    <col min="8966" max="8966" width="5.7109375" customWidth="1"/>
    <col min="8967" max="8967" width="8.28515625" customWidth="1"/>
    <col min="8968" max="8968" width="5.42578125" customWidth="1"/>
    <col min="8969" max="8969" width="8" customWidth="1"/>
    <col min="8970" max="8970" width="5.42578125" customWidth="1"/>
    <col min="8971" max="8971" width="8.28515625" customWidth="1"/>
    <col min="8972" max="8972" width="6" customWidth="1"/>
    <col min="8973" max="8973" width="8.140625" customWidth="1"/>
    <col min="8974" max="8974" width="5.5703125" customWidth="1"/>
    <col min="8975" max="8975" width="8.28515625" customWidth="1"/>
    <col min="8976" max="8976" width="14.140625" customWidth="1"/>
    <col min="8977" max="8977" width="8.5703125" customWidth="1"/>
    <col min="8978" max="8978" width="6.28515625" customWidth="1"/>
    <col min="8979" max="8979" width="8.85546875" customWidth="1"/>
    <col min="8980" max="8980" width="6" customWidth="1"/>
    <col min="8981" max="8981" width="0" hidden="1" customWidth="1"/>
    <col min="8983" max="8983" width="5.140625" customWidth="1"/>
    <col min="9218" max="9218" width="4.28515625" customWidth="1"/>
    <col min="9220" max="9220" width="4" customWidth="1"/>
    <col min="9222" max="9222" width="5.7109375" customWidth="1"/>
    <col min="9223" max="9223" width="8.28515625" customWidth="1"/>
    <col min="9224" max="9224" width="5.42578125" customWidth="1"/>
    <col min="9225" max="9225" width="8" customWidth="1"/>
    <col min="9226" max="9226" width="5.42578125" customWidth="1"/>
    <col min="9227" max="9227" width="8.28515625" customWidth="1"/>
    <col min="9228" max="9228" width="6" customWidth="1"/>
    <col min="9229" max="9229" width="8.140625" customWidth="1"/>
    <col min="9230" max="9230" width="5.5703125" customWidth="1"/>
    <col min="9231" max="9231" width="8.28515625" customWidth="1"/>
    <col min="9232" max="9232" width="14.140625" customWidth="1"/>
    <col min="9233" max="9233" width="8.5703125" customWidth="1"/>
    <col min="9234" max="9234" width="6.28515625" customWidth="1"/>
    <col min="9235" max="9235" width="8.85546875" customWidth="1"/>
    <col min="9236" max="9236" width="6" customWidth="1"/>
    <col min="9237" max="9237" width="0" hidden="1" customWidth="1"/>
    <col min="9239" max="9239" width="5.140625" customWidth="1"/>
    <col min="9474" max="9474" width="4.28515625" customWidth="1"/>
    <col min="9476" max="9476" width="4" customWidth="1"/>
    <col min="9478" max="9478" width="5.7109375" customWidth="1"/>
    <col min="9479" max="9479" width="8.28515625" customWidth="1"/>
    <col min="9480" max="9480" width="5.42578125" customWidth="1"/>
    <col min="9481" max="9481" width="8" customWidth="1"/>
    <col min="9482" max="9482" width="5.42578125" customWidth="1"/>
    <col min="9483" max="9483" width="8.28515625" customWidth="1"/>
    <col min="9484" max="9484" width="6" customWidth="1"/>
    <col min="9485" max="9485" width="8.140625" customWidth="1"/>
    <col min="9486" max="9486" width="5.5703125" customWidth="1"/>
    <col min="9487" max="9487" width="8.28515625" customWidth="1"/>
    <col min="9488" max="9488" width="14.140625" customWidth="1"/>
    <col min="9489" max="9489" width="8.5703125" customWidth="1"/>
    <col min="9490" max="9490" width="6.28515625" customWidth="1"/>
    <col min="9491" max="9491" width="8.85546875" customWidth="1"/>
    <col min="9492" max="9492" width="6" customWidth="1"/>
    <col min="9493" max="9493" width="0" hidden="1" customWidth="1"/>
    <col min="9495" max="9495" width="5.140625" customWidth="1"/>
    <col min="9730" max="9730" width="4.28515625" customWidth="1"/>
    <col min="9732" max="9732" width="4" customWidth="1"/>
    <col min="9734" max="9734" width="5.7109375" customWidth="1"/>
    <col min="9735" max="9735" width="8.28515625" customWidth="1"/>
    <col min="9736" max="9736" width="5.42578125" customWidth="1"/>
    <col min="9737" max="9737" width="8" customWidth="1"/>
    <col min="9738" max="9738" width="5.42578125" customWidth="1"/>
    <col min="9739" max="9739" width="8.28515625" customWidth="1"/>
    <col min="9740" max="9740" width="6" customWidth="1"/>
    <col min="9741" max="9741" width="8.140625" customWidth="1"/>
    <col min="9742" max="9742" width="5.5703125" customWidth="1"/>
    <col min="9743" max="9743" width="8.28515625" customWidth="1"/>
    <col min="9744" max="9744" width="14.140625" customWidth="1"/>
    <col min="9745" max="9745" width="8.5703125" customWidth="1"/>
    <col min="9746" max="9746" width="6.28515625" customWidth="1"/>
    <col min="9747" max="9747" width="8.85546875" customWidth="1"/>
    <col min="9748" max="9748" width="6" customWidth="1"/>
    <col min="9749" max="9749" width="0" hidden="1" customWidth="1"/>
    <col min="9751" max="9751" width="5.140625" customWidth="1"/>
    <col min="9986" max="9986" width="4.28515625" customWidth="1"/>
    <col min="9988" max="9988" width="4" customWidth="1"/>
    <col min="9990" max="9990" width="5.7109375" customWidth="1"/>
    <col min="9991" max="9991" width="8.28515625" customWidth="1"/>
    <col min="9992" max="9992" width="5.42578125" customWidth="1"/>
    <col min="9993" max="9993" width="8" customWidth="1"/>
    <col min="9994" max="9994" width="5.42578125" customWidth="1"/>
    <col min="9995" max="9995" width="8.28515625" customWidth="1"/>
    <col min="9996" max="9996" width="6" customWidth="1"/>
    <col min="9997" max="9997" width="8.140625" customWidth="1"/>
    <col min="9998" max="9998" width="5.5703125" customWidth="1"/>
    <col min="9999" max="9999" width="8.28515625" customWidth="1"/>
    <col min="10000" max="10000" width="14.140625" customWidth="1"/>
    <col min="10001" max="10001" width="8.5703125" customWidth="1"/>
    <col min="10002" max="10002" width="6.28515625" customWidth="1"/>
    <col min="10003" max="10003" width="8.85546875" customWidth="1"/>
    <col min="10004" max="10004" width="6" customWidth="1"/>
    <col min="10005" max="10005" width="0" hidden="1" customWidth="1"/>
    <col min="10007" max="10007" width="5.140625" customWidth="1"/>
    <col min="10242" max="10242" width="4.28515625" customWidth="1"/>
    <col min="10244" max="10244" width="4" customWidth="1"/>
    <col min="10246" max="10246" width="5.7109375" customWidth="1"/>
    <col min="10247" max="10247" width="8.28515625" customWidth="1"/>
    <col min="10248" max="10248" width="5.42578125" customWidth="1"/>
    <col min="10249" max="10249" width="8" customWidth="1"/>
    <col min="10250" max="10250" width="5.42578125" customWidth="1"/>
    <col min="10251" max="10251" width="8.28515625" customWidth="1"/>
    <col min="10252" max="10252" width="6" customWidth="1"/>
    <col min="10253" max="10253" width="8.140625" customWidth="1"/>
    <col min="10254" max="10254" width="5.5703125" customWidth="1"/>
    <col min="10255" max="10255" width="8.28515625" customWidth="1"/>
    <col min="10256" max="10256" width="14.140625" customWidth="1"/>
    <col min="10257" max="10257" width="8.5703125" customWidth="1"/>
    <col min="10258" max="10258" width="6.28515625" customWidth="1"/>
    <col min="10259" max="10259" width="8.85546875" customWidth="1"/>
    <col min="10260" max="10260" width="6" customWidth="1"/>
    <col min="10261" max="10261" width="0" hidden="1" customWidth="1"/>
    <col min="10263" max="10263" width="5.140625" customWidth="1"/>
    <col min="10498" max="10498" width="4.28515625" customWidth="1"/>
    <col min="10500" max="10500" width="4" customWidth="1"/>
    <col min="10502" max="10502" width="5.7109375" customWidth="1"/>
    <col min="10503" max="10503" width="8.28515625" customWidth="1"/>
    <col min="10504" max="10504" width="5.42578125" customWidth="1"/>
    <col min="10505" max="10505" width="8" customWidth="1"/>
    <col min="10506" max="10506" width="5.42578125" customWidth="1"/>
    <col min="10507" max="10507" width="8.28515625" customWidth="1"/>
    <col min="10508" max="10508" width="6" customWidth="1"/>
    <col min="10509" max="10509" width="8.140625" customWidth="1"/>
    <col min="10510" max="10510" width="5.5703125" customWidth="1"/>
    <col min="10511" max="10511" width="8.28515625" customWidth="1"/>
    <col min="10512" max="10512" width="14.140625" customWidth="1"/>
    <col min="10513" max="10513" width="8.5703125" customWidth="1"/>
    <col min="10514" max="10514" width="6.28515625" customWidth="1"/>
    <col min="10515" max="10515" width="8.85546875" customWidth="1"/>
    <col min="10516" max="10516" width="6" customWidth="1"/>
    <col min="10517" max="10517" width="0" hidden="1" customWidth="1"/>
    <col min="10519" max="10519" width="5.140625" customWidth="1"/>
    <col min="10754" max="10754" width="4.28515625" customWidth="1"/>
    <col min="10756" max="10756" width="4" customWidth="1"/>
    <col min="10758" max="10758" width="5.7109375" customWidth="1"/>
    <col min="10759" max="10759" width="8.28515625" customWidth="1"/>
    <col min="10760" max="10760" width="5.42578125" customWidth="1"/>
    <col min="10761" max="10761" width="8" customWidth="1"/>
    <col min="10762" max="10762" width="5.42578125" customWidth="1"/>
    <col min="10763" max="10763" width="8.28515625" customWidth="1"/>
    <col min="10764" max="10764" width="6" customWidth="1"/>
    <col min="10765" max="10765" width="8.140625" customWidth="1"/>
    <col min="10766" max="10766" width="5.5703125" customWidth="1"/>
    <col min="10767" max="10767" width="8.28515625" customWidth="1"/>
    <col min="10768" max="10768" width="14.140625" customWidth="1"/>
    <col min="10769" max="10769" width="8.5703125" customWidth="1"/>
    <col min="10770" max="10770" width="6.28515625" customWidth="1"/>
    <col min="10771" max="10771" width="8.85546875" customWidth="1"/>
    <col min="10772" max="10772" width="6" customWidth="1"/>
    <col min="10773" max="10773" width="0" hidden="1" customWidth="1"/>
    <col min="10775" max="10775" width="5.140625" customWidth="1"/>
    <col min="11010" max="11010" width="4.28515625" customWidth="1"/>
    <col min="11012" max="11012" width="4" customWidth="1"/>
    <col min="11014" max="11014" width="5.7109375" customWidth="1"/>
    <col min="11015" max="11015" width="8.28515625" customWidth="1"/>
    <col min="11016" max="11016" width="5.42578125" customWidth="1"/>
    <col min="11017" max="11017" width="8" customWidth="1"/>
    <col min="11018" max="11018" width="5.42578125" customWidth="1"/>
    <col min="11019" max="11019" width="8.28515625" customWidth="1"/>
    <col min="11020" max="11020" width="6" customWidth="1"/>
    <col min="11021" max="11021" width="8.140625" customWidth="1"/>
    <col min="11022" max="11022" width="5.5703125" customWidth="1"/>
    <col min="11023" max="11023" width="8.28515625" customWidth="1"/>
    <col min="11024" max="11024" width="14.140625" customWidth="1"/>
    <col min="11025" max="11025" width="8.5703125" customWidth="1"/>
    <col min="11026" max="11026" width="6.28515625" customWidth="1"/>
    <col min="11027" max="11027" width="8.85546875" customWidth="1"/>
    <col min="11028" max="11028" width="6" customWidth="1"/>
    <col min="11029" max="11029" width="0" hidden="1" customWidth="1"/>
    <col min="11031" max="11031" width="5.140625" customWidth="1"/>
    <col min="11266" max="11266" width="4.28515625" customWidth="1"/>
    <col min="11268" max="11268" width="4" customWidth="1"/>
    <col min="11270" max="11270" width="5.7109375" customWidth="1"/>
    <col min="11271" max="11271" width="8.28515625" customWidth="1"/>
    <col min="11272" max="11272" width="5.42578125" customWidth="1"/>
    <col min="11273" max="11273" width="8" customWidth="1"/>
    <col min="11274" max="11274" width="5.42578125" customWidth="1"/>
    <col min="11275" max="11275" width="8.28515625" customWidth="1"/>
    <col min="11276" max="11276" width="6" customWidth="1"/>
    <col min="11277" max="11277" width="8.140625" customWidth="1"/>
    <col min="11278" max="11278" width="5.5703125" customWidth="1"/>
    <col min="11279" max="11279" width="8.28515625" customWidth="1"/>
    <col min="11280" max="11280" width="14.140625" customWidth="1"/>
    <col min="11281" max="11281" width="8.5703125" customWidth="1"/>
    <col min="11282" max="11282" width="6.28515625" customWidth="1"/>
    <col min="11283" max="11283" width="8.85546875" customWidth="1"/>
    <col min="11284" max="11284" width="6" customWidth="1"/>
    <col min="11285" max="11285" width="0" hidden="1" customWidth="1"/>
    <col min="11287" max="11287" width="5.140625" customWidth="1"/>
    <col min="11522" max="11522" width="4.28515625" customWidth="1"/>
    <col min="11524" max="11524" width="4" customWidth="1"/>
    <col min="11526" max="11526" width="5.7109375" customWidth="1"/>
    <col min="11527" max="11527" width="8.28515625" customWidth="1"/>
    <col min="11528" max="11528" width="5.42578125" customWidth="1"/>
    <col min="11529" max="11529" width="8" customWidth="1"/>
    <col min="11530" max="11530" width="5.42578125" customWidth="1"/>
    <col min="11531" max="11531" width="8.28515625" customWidth="1"/>
    <col min="11532" max="11532" width="6" customWidth="1"/>
    <col min="11533" max="11533" width="8.140625" customWidth="1"/>
    <col min="11534" max="11534" width="5.5703125" customWidth="1"/>
    <col min="11535" max="11535" width="8.28515625" customWidth="1"/>
    <col min="11536" max="11536" width="14.140625" customWidth="1"/>
    <col min="11537" max="11537" width="8.5703125" customWidth="1"/>
    <col min="11538" max="11538" width="6.28515625" customWidth="1"/>
    <col min="11539" max="11539" width="8.85546875" customWidth="1"/>
    <col min="11540" max="11540" width="6" customWidth="1"/>
    <col min="11541" max="11541" width="0" hidden="1" customWidth="1"/>
    <col min="11543" max="11543" width="5.140625" customWidth="1"/>
    <col min="11778" max="11778" width="4.28515625" customWidth="1"/>
    <col min="11780" max="11780" width="4" customWidth="1"/>
    <col min="11782" max="11782" width="5.7109375" customWidth="1"/>
    <col min="11783" max="11783" width="8.28515625" customWidth="1"/>
    <col min="11784" max="11784" width="5.42578125" customWidth="1"/>
    <col min="11785" max="11785" width="8" customWidth="1"/>
    <col min="11786" max="11786" width="5.42578125" customWidth="1"/>
    <col min="11787" max="11787" width="8.28515625" customWidth="1"/>
    <col min="11788" max="11788" width="6" customWidth="1"/>
    <col min="11789" max="11789" width="8.140625" customWidth="1"/>
    <col min="11790" max="11790" width="5.5703125" customWidth="1"/>
    <col min="11791" max="11791" width="8.28515625" customWidth="1"/>
    <col min="11792" max="11792" width="14.140625" customWidth="1"/>
    <col min="11793" max="11793" width="8.5703125" customWidth="1"/>
    <col min="11794" max="11794" width="6.28515625" customWidth="1"/>
    <col min="11795" max="11795" width="8.85546875" customWidth="1"/>
    <col min="11796" max="11796" width="6" customWidth="1"/>
    <col min="11797" max="11797" width="0" hidden="1" customWidth="1"/>
    <col min="11799" max="11799" width="5.140625" customWidth="1"/>
    <col min="12034" max="12034" width="4.28515625" customWidth="1"/>
    <col min="12036" max="12036" width="4" customWidth="1"/>
    <col min="12038" max="12038" width="5.7109375" customWidth="1"/>
    <col min="12039" max="12039" width="8.28515625" customWidth="1"/>
    <col min="12040" max="12040" width="5.42578125" customWidth="1"/>
    <col min="12041" max="12041" width="8" customWidth="1"/>
    <col min="12042" max="12042" width="5.42578125" customWidth="1"/>
    <col min="12043" max="12043" width="8.28515625" customWidth="1"/>
    <col min="12044" max="12044" width="6" customWidth="1"/>
    <col min="12045" max="12045" width="8.140625" customWidth="1"/>
    <col min="12046" max="12046" width="5.5703125" customWidth="1"/>
    <col min="12047" max="12047" width="8.28515625" customWidth="1"/>
    <col min="12048" max="12048" width="14.140625" customWidth="1"/>
    <col min="12049" max="12049" width="8.5703125" customWidth="1"/>
    <col min="12050" max="12050" width="6.28515625" customWidth="1"/>
    <col min="12051" max="12051" width="8.85546875" customWidth="1"/>
    <col min="12052" max="12052" width="6" customWidth="1"/>
    <col min="12053" max="12053" width="0" hidden="1" customWidth="1"/>
    <col min="12055" max="12055" width="5.140625" customWidth="1"/>
    <col min="12290" max="12290" width="4.28515625" customWidth="1"/>
    <col min="12292" max="12292" width="4" customWidth="1"/>
    <col min="12294" max="12294" width="5.7109375" customWidth="1"/>
    <col min="12295" max="12295" width="8.28515625" customWidth="1"/>
    <col min="12296" max="12296" width="5.42578125" customWidth="1"/>
    <col min="12297" max="12297" width="8" customWidth="1"/>
    <col min="12298" max="12298" width="5.42578125" customWidth="1"/>
    <col min="12299" max="12299" width="8.28515625" customWidth="1"/>
    <col min="12300" max="12300" width="6" customWidth="1"/>
    <col min="12301" max="12301" width="8.140625" customWidth="1"/>
    <col min="12302" max="12302" width="5.5703125" customWidth="1"/>
    <col min="12303" max="12303" width="8.28515625" customWidth="1"/>
    <col min="12304" max="12304" width="14.140625" customWidth="1"/>
    <col min="12305" max="12305" width="8.5703125" customWidth="1"/>
    <col min="12306" max="12306" width="6.28515625" customWidth="1"/>
    <col min="12307" max="12307" width="8.85546875" customWidth="1"/>
    <col min="12308" max="12308" width="6" customWidth="1"/>
    <col min="12309" max="12309" width="0" hidden="1" customWidth="1"/>
    <col min="12311" max="12311" width="5.140625" customWidth="1"/>
    <col min="12546" max="12546" width="4.28515625" customWidth="1"/>
    <col min="12548" max="12548" width="4" customWidth="1"/>
    <col min="12550" max="12550" width="5.7109375" customWidth="1"/>
    <col min="12551" max="12551" width="8.28515625" customWidth="1"/>
    <col min="12552" max="12552" width="5.42578125" customWidth="1"/>
    <col min="12553" max="12553" width="8" customWidth="1"/>
    <col min="12554" max="12554" width="5.42578125" customWidth="1"/>
    <col min="12555" max="12555" width="8.28515625" customWidth="1"/>
    <col min="12556" max="12556" width="6" customWidth="1"/>
    <col min="12557" max="12557" width="8.140625" customWidth="1"/>
    <col min="12558" max="12558" width="5.5703125" customWidth="1"/>
    <col min="12559" max="12559" width="8.28515625" customWidth="1"/>
    <col min="12560" max="12560" width="14.140625" customWidth="1"/>
    <col min="12561" max="12561" width="8.5703125" customWidth="1"/>
    <col min="12562" max="12562" width="6.28515625" customWidth="1"/>
    <col min="12563" max="12563" width="8.85546875" customWidth="1"/>
    <col min="12564" max="12564" width="6" customWidth="1"/>
    <col min="12565" max="12565" width="0" hidden="1" customWidth="1"/>
    <col min="12567" max="12567" width="5.140625" customWidth="1"/>
    <col min="12802" max="12802" width="4.28515625" customWidth="1"/>
    <col min="12804" max="12804" width="4" customWidth="1"/>
    <col min="12806" max="12806" width="5.7109375" customWidth="1"/>
    <col min="12807" max="12807" width="8.28515625" customWidth="1"/>
    <col min="12808" max="12808" width="5.42578125" customWidth="1"/>
    <col min="12809" max="12809" width="8" customWidth="1"/>
    <col min="12810" max="12810" width="5.42578125" customWidth="1"/>
    <col min="12811" max="12811" width="8.28515625" customWidth="1"/>
    <col min="12812" max="12812" width="6" customWidth="1"/>
    <col min="12813" max="12813" width="8.140625" customWidth="1"/>
    <col min="12814" max="12814" width="5.5703125" customWidth="1"/>
    <col min="12815" max="12815" width="8.28515625" customWidth="1"/>
    <col min="12816" max="12816" width="14.140625" customWidth="1"/>
    <col min="12817" max="12817" width="8.5703125" customWidth="1"/>
    <col min="12818" max="12818" width="6.28515625" customWidth="1"/>
    <col min="12819" max="12819" width="8.85546875" customWidth="1"/>
    <col min="12820" max="12820" width="6" customWidth="1"/>
    <col min="12821" max="12821" width="0" hidden="1" customWidth="1"/>
    <col min="12823" max="12823" width="5.140625" customWidth="1"/>
    <col min="13058" max="13058" width="4.28515625" customWidth="1"/>
    <col min="13060" max="13060" width="4" customWidth="1"/>
    <col min="13062" max="13062" width="5.7109375" customWidth="1"/>
    <col min="13063" max="13063" width="8.28515625" customWidth="1"/>
    <col min="13064" max="13064" width="5.42578125" customWidth="1"/>
    <col min="13065" max="13065" width="8" customWidth="1"/>
    <col min="13066" max="13066" width="5.42578125" customWidth="1"/>
    <col min="13067" max="13067" width="8.28515625" customWidth="1"/>
    <col min="13068" max="13068" width="6" customWidth="1"/>
    <col min="13069" max="13069" width="8.140625" customWidth="1"/>
    <col min="13070" max="13070" width="5.5703125" customWidth="1"/>
    <col min="13071" max="13071" width="8.28515625" customWidth="1"/>
    <col min="13072" max="13072" width="14.140625" customWidth="1"/>
    <col min="13073" max="13073" width="8.5703125" customWidth="1"/>
    <col min="13074" max="13074" width="6.28515625" customWidth="1"/>
    <col min="13075" max="13075" width="8.85546875" customWidth="1"/>
    <col min="13076" max="13076" width="6" customWidth="1"/>
    <col min="13077" max="13077" width="0" hidden="1" customWidth="1"/>
    <col min="13079" max="13079" width="5.140625" customWidth="1"/>
    <col min="13314" max="13314" width="4.28515625" customWidth="1"/>
    <col min="13316" max="13316" width="4" customWidth="1"/>
    <col min="13318" max="13318" width="5.7109375" customWidth="1"/>
    <col min="13319" max="13319" width="8.28515625" customWidth="1"/>
    <col min="13320" max="13320" width="5.42578125" customWidth="1"/>
    <col min="13321" max="13321" width="8" customWidth="1"/>
    <col min="13322" max="13322" width="5.42578125" customWidth="1"/>
    <col min="13323" max="13323" width="8.28515625" customWidth="1"/>
    <col min="13324" max="13324" width="6" customWidth="1"/>
    <col min="13325" max="13325" width="8.140625" customWidth="1"/>
    <col min="13326" max="13326" width="5.5703125" customWidth="1"/>
    <col min="13327" max="13327" width="8.28515625" customWidth="1"/>
    <col min="13328" max="13328" width="14.140625" customWidth="1"/>
    <col min="13329" max="13329" width="8.5703125" customWidth="1"/>
    <col min="13330" max="13330" width="6.28515625" customWidth="1"/>
    <col min="13331" max="13331" width="8.85546875" customWidth="1"/>
    <col min="13332" max="13332" width="6" customWidth="1"/>
    <col min="13333" max="13333" width="0" hidden="1" customWidth="1"/>
    <col min="13335" max="13335" width="5.140625" customWidth="1"/>
    <col min="13570" max="13570" width="4.28515625" customWidth="1"/>
    <col min="13572" max="13572" width="4" customWidth="1"/>
    <col min="13574" max="13574" width="5.7109375" customWidth="1"/>
    <col min="13575" max="13575" width="8.28515625" customWidth="1"/>
    <col min="13576" max="13576" width="5.42578125" customWidth="1"/>
    <col min="13577" max="13577" width="8" customWidth="1"/>
    <col min="13578" max="13578" width="5.42578125" customWidth="1"/>
    <col min="13579" max="13579" width="8.28515625" customWidth="1"/>
    <col min="13580" max="13580" width="6" customWidth="1"/>
    <col min="13581" max="13581" width="8.140625" customWidth="1"/>
    <col min="13582" max="13582" width="5.5703125" customWidth="1"/>
    <col min="13583" max="13583" width="8.28515625" customWidth="1"/>
    <col min="13584" max="13584" width="14.140625" customWidth="1"/>
    <col min="13585" max="13585" width="8.5703125" customWidth="1"/>
    <col min="13586" max="13586" width="6.28515625" customWidth="1"/>
    <col min="13587" max="13587" width="8.85546875" customWidth="1"/>
    <col min="13588" max="13588" width="6" customWidth="1"/>
    <col min="13589" max="13589" width="0" hidden="1" customWidth="1"/>
    <col min="13591" max="13591" width="5.140625" customWidth="1"/>
    <col min="13826" max="13826" width="4.28515625" customWidth="1"/>
    <col min="13828" max="13828" width="4" customWidth="1"/>
    <col min="13830" max="13830" width="5.7109375" customWidth="1"/>
    <col min="13831" max="13831" width="8.28515625" customWidth="1"/>
    <col min="13832" max="13832" width="5.42578125" customWidth="1"/>
    <col min="13833" max="13833" width="8" customWidth="1"/>
    <col min="13834" max="13834" width="5.42578125" customWidth="1"/>
    <col min="13835" max="13835" width="8.28515625" customWidth="1"/>
    <col min="13836" max="13836" width="6" customWidth="1"/>
    <col min="13837" max="13837" width="8.140625" customWidth="1"/>
    <col min="13838" max="13838" width="5.5703125" customWidth="1"/>
    <col min="13839" max="13839" width="8.28515625" customWidth="1"/>
    <col min="13840" max="13840" width="14.140625" customWidth="1"/>
    <col min="13841" max="13841" width="8.5703125" customWidth="1"/>
    <col min="13842" max="13842" width="6.28515625" customWidth="1"/>
    <col min="13843" max="13843" width="8.85546875" customWidth="1"/>
    <col min="13844" max="13844" width="6" customWidth="1"/>
    <col min="13845" max="13845" width="0" hidden="1" customWidth="1"/>
    <col min="13847" max="13847" width="5.140625" customWidth="1"/>
    <col min="14082" max="14082" width="4.28515625" customWidth="1"/>
    <col min="14084" max="14084" width="4" customWidth="1"/>
    <col min="14086" max="14086" width="5.7109375" customWidth="1"/>
    <col min="14087" max="14087" width="8.28515625" customWidth="1"/>
    <col min="14088" max="14088" width="5.42578125" customWidth="1"/>
    <col min="14089" max="14089" width="8" customWidth="1"/>
    <col min="14090" max="14090" width="5.42578125" customWidth="1"/>
    <col min="14091" max="14091" width="8.28515625" customWidth="1"/>
    <col min="14092" max="14092" width="6" customWidth="1"/>
    <col min="14093" max="14093" width="8.140625" customWidth="1"/>
    <col min="14094" max="14094" width="5.5703125" customWidth="1"/>
    <col min="14095" max="14095" width="8.28515625" customWidth="1"/>
    <col min="14096" max="14096" width="14.140625" customWidth="1"/>
    <col min="14097" max="14097" width="8.5703125" customWidth="1"/>
    <col min="14098" max="14098" width="6.28515625" customWidth="1"/>
    <col min="14099" max="14099" width="8.85546875" customWidth="1"/>
    <col min="14100" max="14100" width="6" customWidth="1"/>
    <col min="14101" max="14101" width="0" hidden="1" customWidth="1"/>
    <col min="14103" max="14103" width="5.140625" customWidth="1"/>
    <col min="14338" max="14338" width="4.28515625" customWidth="1"/>
    <col min="14340" max="14340" width="4" customWidth="1"/>
    <col min="14342" max="14342" width="5.7109375" customWidth="1"/>
    <col min="14343" max="14343" width="8.28515625" customWidth="1"/>
    <col min="14344" max="14344" width="5.42578125" customWidth="1"/>
    <col min="14345" max="14345" width="8" customWidth="1"/>
    <col min="14346" max="14346" width="5.42578125" customWidth="1"/>
    <col min="14347" max="14347" width="8.28515625" customWidth="1"/>
    <col min="14348" max="14348" width="6" customWidth="1"/>
    <col min="14349" max="14349" width="8.140625" customWidth="1"/>
    <col min="14350" max="14350" width="5.5703125" customWidth="1"/>
    <col min="14351" max="14351" width="8.28515625" customWidth="1"/>
    <col min="14352" max="14352" width="14.140625" customWidth="1"/>
    <col min="14353" max="14353" width="8.5703125" customWidth="1"/>
    <col min="14354" max="14354" width="6.28515625" customWidth="1"/>
    <col min="14355" max="14355" width="8.85546875" customWidth="1"/>
    <col min="14356" max="14356" width="6" customWidth="1"/>
    <col min="14357" max="14357" width="0" hidden="1" customWidth="1"/>
    <col min="14359" max="14359" width="5.140625" customWidth="1"/>
    <col min="14594" max="14594" width="4.28515625" customWidth="1"/>
    <col min="14596" max="14596" width="4" customWidth="1"/>
    <col min="14598" max="14598" width="5.7109375" customWidth="1"/>
    <col min="14599" max="14599" width="8.28515625" customWidth="1"/>
    <col min="14600" max="14600" width="5.42578125" customWidth="1"/>
    <col min="14601" max="14601" width="8" customWidth="1"/>
    <col min="14602" max="14602" width="5.42578125" customWidth="1"/>
    <col min="14603" max="14603" width="8.28515625" customWidth="1"/>
    <col min="14604" max="14604" width="6" customWidth="1"/>
    <col min="14605" max="14605" width="8.140625" customWidth="1"/>
    <col min="14606" max="14606" width="5.5703125" customWidth="1"/>
    <col min="14607" max="14607" width="8.28515625" customWidth="1"/>
    <col min="14608" max="14608" width="14.140625" customWidth="1"/>
    <col min="14609" max="14609" width="8.5703125" customWidth="1"/>
    <col min="14610" max="14610" width="6.28515625" customWidth="1"/>
    <col min="14611" max="14611" width="8.85546875" customWidth="1"/>
    <col min="14612" max="14612" width="6" customWidth="1"/>
    <col min="14613" max="14613" width="0" hidden="1" customWidth="1"/>
    <col min="14615" max="14615" width="5.140625" customWidth="1"/>
    <col min="14850" max="14850" width="4.28515625" customWidth="1"/>
    <col min="14852" max="14852" width="4" customWidth="1"/>
    <col min="14854" max="14854" width="5.7109375" customWidth="1"/>
    <col min="14855" max="14855" width="8.28515625" customWidth="1"/>
    <col min="14856" max="14856" width="5.42578125" customWidth="1"/>
    <col min="14857" max="14857" width="8" customWidth="1"/>
    <col min="14858" max="14858" width="5.42578125" customWidth="1"/>
    <col min="14859" max="14859" width="8.28515625" customWidth="1"/>
    <col min="14860" max="14860" width="6" customWidth="1"/>
    <col min="14861" max="14861" width="8.140625" customWidth="1"/>
    <col min="14862" max="14862" width="5.5703125" customWidth="1"/>
    <col min="14863" max="14863" width="8.28515625" customWidth="1"/>
    <col min="14864" max="14864" width="14.140625" customWidth="1"/>
    <col min="14865" max="14865" width="8.5703125" customWidth="1"/>
    <col min="14866" max="14866" width="6.28515625" customWidth="1"/>
    <col min="14867" max="14867" width="8.85546875" customWidth="1"/>
    <col min="14868" max="14868" width="6" customWidth="1"/>
    <col min="14869" max="14869" width="0" hidden="1" customWidth="1"/>
    <col min="14871" max="14871" width="5.140625" customWidth="1"/>
    <col min="15106" max="15106" width="4.28515625" customWidth="1"/>
    <col min="15108" max="15108" width="4" customWidth="1"/>
    <col min="15110" max="15110" width="5.7109375" customWidth="1"/>
    <col min="15111" max="15111" width="8.28515625" customWidth="1"/>
    <col min="15112" max="15112" width="5.42578125" customWidth="1"/>
    <col min="15113" max="15113" width="8" customWidth="1"/>
    <col min="15114" max="15114" width="5.42578125" customWidth="1"/>
    <col min="15115" max="15115" width="8.28515625" customWidth="1"/>
    <col min="15116" max="15116" width="6" customWidth="1"/>
    <col min="15117" max="15117" width="8.140625" customWidth="1"/>
    <col min="15118" max="15118" width="5.5703125" customWidth="1"/>
    <col min="15119" max="15119" width="8.28515625" customWidth="1"/>
    <col min="15120" max="15120" width="14.140625" customWidth="1"/>
    <col min="15121" max="15121" width="8.5703125" customWidth="1"/>
    <col min="15122" max="15122" width="6.28515625" customWidth="1"/>
    <col min="15123" max="15123" width="8.85546875" customWidth="1"/>
    <col min="15124" max="15124" width="6" customWidth="1"/>
    <col min="15125" max="15125" width="0" hidden="1" customWidth="1"/>
    <col min="15127" max="15127" width="5.140625" customWidth="1"/>
    <col min="15362" max="15362" width="4.28515625" customWidth="1"/>
    <col min="15364" max="15364" width="4" customWidth="1"/>
    <col min="15366" max="15366" width="5.7109375" customWidth="1"/>
    <col min="15367" max="15367" width="8.28515625" customWidth="1"/>
    <col min="15368" max="15368" width="5.42578125" customWidth="1"/>
    <col min="15369" max="15369" width="8" customWidth="1"/>
    <col min="15370" max="15370" width="5.42578125" customWidth="1"/>
    <col min="15371" max="15371" width="8.28515625" customWidth="1"/>
    <col min="15372" max="15372" width="6" customWidth="1"/>
    <col min="15373" max="15373" width="8.140625" customWidth="1"/>
    <col min="15374" max="15374" width="5.5703125" customWidth="1"/>
    <col min="15375" max="15375" width="8.28515625" customWidth="1"/>
    <col min="15376" max="15376" width="14.140625" customWidth="1"/>
    <col min="15377" max="15377" width="8.5703125" customWidth="1"/>
    <col min="15378" max="15378" width="6.28515625" customWidth="1"/>
    <col min="15379" max="15379" width="8.85546875" customWidth="1"/>
    <col min="15380" max="15380" width="6" customWidth="1"/>
    <col min="15381" max="15381" width="0" hidden="1" customWidth="1"/>
    <col min="15383" max="15383" width="5.140625" customWidth="1"/>
    <col min="15618" max="15618" width="4.28515625" customWidth="1"/>
    <col min="15620" max="15620" width="4" customWidth="1"/>
    <col min="15622" max="15622" width="5.7109375" customWidth="1"/>
    <col min="15623" max="15623" width="8.28515625" customWidth="1"/>
    <col min="15624" max="15624" width="5.42578125" customWidth="1"/>
    <col min="15625" max="15625" width="8" customWidth="1"/>
    <col min="15626" max="15626" width="5.42578125" customWidth="1"/>
    <col min="15627" max="15627" width="8.28515625" customWidth="1"/>
    <col min="15628" max="15628" width="6" customWidth="1"/>
    <col min="15629" max="15629" width="8.140625" customWidth="1"/>
    <col min="15630" max="15630" width="5.5703125" customWidth="1"/>
    <col min="15631" max="15631" width="8.28515625" customWidth="1"/>
    <col min="15632" max="15632" width="14.140625" customWidth="1"/>
    <col min="15633" max="15633" width="8.5703125" customWidth="1"/>
    <col min="15634" max="15634" width="6.28515625" customWidth="1"/>
    <col min="15635" max="15635" width="8.85546875" customWidth="1"/>
    <col min="15636" max="15636" width="6" customWidth="1"/>
    <col min="15637" max="15637" width="0" hidden="1" customWidth="1"/>
    <col min="15639" max="15639" width="5.140625" customWidth="1"/>
    <col min="15874" max="15874" width="4.28515625" customWidth="1"/>
    <col min="15876" max="15876" width="4" customWidth="1"/>
    <col min="15878" max="15878" width="5.7109375" customWidth="1"/>
    <col min="15879" max="15879" width="8.28515625" customWidth="1"/>
    <col min="15880" max="15880" width="5.42578125" customWidth="1"/>
    <col min="15881" max="15881" width="8" customWidth="1"/>
    <col min="15882" max="15882" width="5.42578125" customWidth="1"/>
    <col min="15883" max="15883" width="8.28515625" customWidth="1"/>
    <col min="15884" max="15884" width="6" customWidth="1"/>
    <col min="15885" max="15885" width="8.140625" customWidth="1"/>
    <col min="15886" max="15886" width="5.5703125" customWidth="1"/>
    <col min="15887" max="15887" width="8.28515625" customWidth="1"/>
    <col min="15888" max="15888" width="14.140625" customWidth="1"/>
    <col min="15889" max="15889" width="8.5703125" customWidth="1"/>
    <col min="15890" max="15890" width="6.28515625" customWidth="1"/>
    <col min="15891" max="15891" width="8.85546875" customWidth="1"/>
    <col min="15892" max="15892" width="6" customWidth="1"/>
    <col min="15893" max="15893" width="0" hidden="1" customWidth="1"/>
    <col min="15895" max="15895" width="5.140625" customWidth="1"/>
    <col min="16130" max="16130" width="4.28515625" customWidth="1"/>
    <col min="16132" max="16132" width="4" customWidth="1"/>
    <col min="16134" max="16134" width="5.7109375" customWidth="1"/>
    <col min="16135" max="16135" width="8.28515625" customWidth="1"/>
    <col min="16136" max="16136" width="5.42578125" customWidth="1"/>
    <col min="16137" max="16137" width="8" customWidth="1"/>
    <col min="16138" max="16138" width="5.42578125" customWidth="1"/>
    <col min="16139" max="16139" width="8.28515625" customWidth="1"/>
    <col min="16140" max="16140" width="6" customWidth="1"/>
    <col min="16141" max="16141" width="8.140625" customWidth="1"/>
    <col min="16142" max="16142" width="5.5703125" customWidth="1"/>
    <col min="16143" max="16143" width="8.28515625" customWidth="1"/>
    <col min="16144" max="16144" width="14.140625" customWidth="1"/>
    <col min="16145" max="16145" width="8.5703125" customWidth="1"/>
    <col min="16146" max="16146" width="6.28515625" customWidth="1"/>
    <col min="16147" max="16147" width="8.85546875" customWidth="1"/>
    <col min="16148" max="16148" width="6" customWidth="1"/>
    <col min="16149" max="16149" width="0" hidden="1" customWidth="1"/>
    <col min="16151" max="16151" width="5.140625" customWidth="1"/>
  </cols>
  <sheetData>
    <row r="1" spans="1:23" x14ac:dyDescent="0.2">
      <c r="A1" s="1034" t="s">
        <v>903</v>
      </c>
      <c r="B1" s="1034"/>
      <c r="C1" s="1034"/>
      <c r="D1" s="1034"/>
      <c r="E1" s="1034"/>
      <c r="F1" s="1034"/>
      <c r="G1" s="1034"/>
      <c r="H1" s="1034"/>
      <c r="I1" s="1034"/>
      <c r="J1" s="1034"/>
      <c r="K1" s="1034"/>
      <c r="L1" s="1034"/>
      <c r="M1" s="1034"/>
      <c r="N1" s="1034"/>
      <c r="O1" s="1034"/>
      <c r="P1" s="1034"/>
      <c r="Q1" s="1034"/>
      <c r="R1" s="1034"/>
      <c r="S1" s="1034"/>
      <c r="T1" s="1034"/>
      <c r="U1" s="1034"/>
      <c r="V1" s="1034"/>
      <c r="W1" s="1034"/>
    </row>
    <row r="2" spans="1:23" ht="24.75" customHeight="1" x14ac:dyDescent="0.2">
      <c r="A2" s="1034"/>
      <c r="B2" s="1034"/>
      <c r="C2" s="1034"/>
      <c r="D2" s="1034"/>
      <c r="E2" s="1034"/>
      <c r="F2" s="1034"/>
      <c r="G2" s="1034"/>
      <c r="H2" s="1034"/>
      <c r="I2" s="1034"/>
      <c r="J2" s="1034"/>
      <c r="K2" s="1034"/>
      <c r="L2" s="1034"/>
      <c r="M2" s="1034"/>
      <c r="N2" s="1034"/>
      <c r="O2" s="1034"/>
      <c r="P2" s="1034"/>
      <c r="Q2" s="1034"/>
      <c r="R2" s="1034"/>
      <c r="S2" s="1034"/>
      <c r="T2" s="1034"/>
      <c r="U2" s="1034"/>
      <c r="V2" s="1034"/>
      <c r="W2" s="1034"/>
    </row>
    <row r="3" spans="1:23" ht="15.75" x14ac:dyDescent="0.25">
      <c r="A3" s="1029" t="s">
        <v>774</v>
      </c>
      <c r="B3" s="1029"/>
      <c r="C3" s="1029"/>
      <c r="D3" s="1029"/>
      <c r="E3" s="1029"/>
      <c r="F3" s="1029"/>
      <c r="G3" s="1029"/>
      <c r="H3" s="1029"/>
      <c r="I3" s="1029"/>
      <c r="J3" s="1029"/>
      <c r="K3" s="1029"/>
      <c r="L3" s="1029"/>
      <c r="M3" s="1029"/>
      <c r="N3" s="1029"/>
      <c r="O3" s="1029"/>
      <c r="P3" s="1029"/>
      <c r="Q3" s="1029"/>
      <c r="R3" s="1029"/>
      <c r="S3" s="1029"/>
      <c r="T3" s="1029"/>
      <c r="U3" s="1029"/>
      <c r="V3" s="1029"/>
      <c r="W3" s="1029"/>
    </row>
    <row r="4" spans="1:23" x14ac:dyDescent="0.2">
      <c r="A4" s="1022" t="s">
        <v>42</v>
      </c>
      <c r="B4" s="1022"/>
      <c r="C4" s="1022"/>
      <c r="D4" s="1022"/>
      <c r="E4" s="1022"/>
      <c r="F4" s="1022"/>
      <c r="G4" s="1022"/>
      <c r="H4" s="1022"/>
      <c r="I4" s="1022"/>
      <c r="J4" s="1022"/>
      <c r="K4" s="1022"/>
      <c r="L4" s="1022"/>
      <c r="M4" s="1022"/>
      <c r="N4" s="1022"/>
      <c r="O4" s="1022"/>
      <c r="P4" s="1186" t="s">
        <v>531</v>
      </c>
      <c r="Q4" s="1149" t="s">
        <v>598</v>
      </c>
      <c r="R4" s="1150"/>
      <c r="S4" s="1150"/>
      <c r="T4" s="1150"/>
      <c r="U4" s="1150"/>
      <c r="V4" s="1150"/>
      <c r="W4" s="1151"/>
    </row>
    <row r="5" spans="1:23" ht="41.25" customHeight="1" x14ac:dyDescent="0.2">
      <c r="A5" s="1022"/>
      <c r="B5" s="1022"/>
      <c r="C5" s="1022"/>
      <c r="D5" s="1022"/>
      <c r="E5" s="1022"/>
      <c r="F5" s="1022"/>
      <c r="G5" s="1022"/>
      <c r="H5" s="1022"/>
      <c r="I5" s="1022"/>
      <c r="J5" s="1022"/>
      <c r="K5" s="1022"/>
      <c r="L5" s="1022"/>
      <c r="M5" s="1022"/>
      <c r="N5" s="1022"/>
      <c r="O5" s="1022"/>
      <c r="P5" s="1152"/>
      <c r="Q5" s="1032" t="s">
        <v>868</v>
      </c>
      <c r="R5" s="1033"/>
      <c r="S5" s="1032" t="s">
        <v>869</v>
      </c>
      <c r="T5" s="1033"/>
      <c r="U5" s="1033"/>
      <c r="V5" s="1032" t="s">
        <v>895</v>
      </c>
      <c r="W5" s="1033"/>
    </row>
    <row r="6" spans="1:23" x14ac:dyDescent="0.2">
      <c r="A6" s="1152">
        <v>1</v>
      </c>
      <c r="B6" s="1152"/>
      <c r="C6" s="1152"/>
      <c r="D6" s="1152"/>
      <c r="E6" s="1152"/>
      <c r="F6" s="1152"/>
      <c r="G6" s="1152"/>
      <c r="H6" s="1152"/>
      <c r="I6" s="1152"/>
      <c r="J6" s="1152"/>
      <c r="K6" s="1152"/>
      <c r="L6" s="1152"/>
      <c r="M6" s="1152"/>
      <c r="N6" s="1152"/>
      <c r="O6" s="1152"/>
      <c r="P6" s="60">
        <v>2</v>
      </c>
      <c r="Q6" s="1152">
        <v>3</v>
      </c>
      <c r="R6" s="1152"/>
      <c r="S6" s="1152">
        <v>4</v>
      </c>
      <c r="T6" s="1152"/>
      <c r="U6" s="1152"/>
      <c r="V6" s="1152">
        <v>5</v>
      </c>
      <c r="W6" s="1152"/>
    </row>
    <row r="7" spans="1:23" x14ac:dyDescent="0.2">
      <c r="A7" s="1018" t="s">
        <v>756</v>
      </c>
      <c r="B7" s="1018"/>
      <c r="C7" s="1018"/>
      <c r="D7" s="1018"/>
      <c r="E7" s="1018"/>
      <c r="F7" s="1018"/>
      <c r="G7" s="1018"/>
      <c r="H7" s="1018"/>
      <c r="I7" s="1018"/>
      <c r="J7" s="1018"/>
      <c r="K7" s="1018"/>
      <c r="L7" s="1018"/>
      <c r="M7" s="1018"/>
      <c r="N7" s="1018"/>
      <c r="O7" s="1018"/>
      <c r="P7" s="40" t="s">
        <v>534</v>
      </c>
      <c r="Q7" s="1206"/>
      <c r="R7" s="1206"/>
      <c r="S7" s="1206"/>
      <c r="T7" s="1206"/>
      <c r="U7" s="1206"/>
      <c r="V7" s="1206"/>
      <c r="W7" s="1206"/>
    </row>
    <row r="8" spans="1:23" x14ac:dyDescent="0.2">
      <c r="A8" s="1018" t="s">
        <v>775</v>
      </c>
      <c r="B8" s="1018"/>
      <c r="C8" s="1018"/>
      <c r="D8" s="1018"/>
      <c r="E8" s="1018"/>
      <c r="F8" s="1018"/>
      <c r="G8" s="1018"/>
      <c r="H8" s="1018"/>
      <c r="I8" s="1018"/>
      <c r="J8" s="1018"/>
      <c r="K8" s="1018"/>
      <c r="L8" s="1018"/>
      <c r="M8" s="1018"/>
      <c r="N8" s="1018"/>
      <c r="O8" s="1018"/>
      <c r="P8" s="40" t="s">
        <v>536</v>
      </c>
      <c r="Q8" s="1206"/>
      <c r="R8" s="1206"/>
      <c r="S8" s="1206"/>
      <c r="T8" s="1206"/>
      <c r="U8" s="1206"/>
      <c r="V8" s="1206"/>
      <c r="W8" s="1206"/>
    </row>
    <row r="9" spans="1:23" x14ac:dyDescent="0.2">
      <c r="A9" s="1155" t="s">
        <v>759</v>
      </c>
      <c r="B9" s="1155"/>
      <c r="C9" s="1155"/>
      <c r="D9" s="1155"/>
      <c r="E9" s="1155"/>
      <c r="F9" s="1155"/>
      <c r="G9" s="1155"/>
      <c r="H9" s="1155"/>
      <c r="I9" s="1155"/>
      <c r="J9" s="1155"/>
      <c r="K9" s="1155"/>
      <c r="L9" s="1155"/>
      <c r="M9" s="1155"/>
      <c r="N9" s="1155"/>
      <c r="O9" s="1155"/>
      <c r="P9" s="40" t="s">
        <v>538</v>
      </c>
      <c r="Q9" s="1206">
        <f>Q25</f>
        <v>0</v>
      </c>
      <c r="R9" s="1206"/>
      <c r="S9" s="1206"/>
      <c r="T9" s="1206"/>
      <c r="U9" s="1206"/>
      <c r="V9" s="1206"/>
      <c r="W9" s="1206"/>
    </row>
    <row r="10" spans="1:23" x14ac:dyDescent="0.2">
      <c r="A10" s="1018" t="s">
        <v>776</v>
      </c>
      <c r="B10" s="1018"/>
      <c r="C10" s="1018"/>
      <c r="D10" s="1018"/>
      <c r="E10" s="1018"/>
      <c r="F10" s="1018"/>
      <c r="G10" s="1018"/>
      <c r="H10" s="1018"/>
      <c r="I10" s="1018"/>
      <c r="J10" s="1018"/>
      <c r="K10" s="1018"/>
      <c r="L10" s="1018"/>
      <c r="M10" s="1018"/>
      <c r="N10" s="1018"/>
      <c r="O10" s="1018"/>
      <c r="P10" s="40" t="s">
        <v>540</v>
      </c>
      <c r="Q10" s="1240"/>
      <c r="R10" s="1240"/>
      <c r="S10" s="1240"/>
      <c r="T10" s="1240"/>
      <c r="U10" s="1240"/>
      <c r="V10" s="1240"/>
      <c r="W10" s="1240"/>
    </row>
    <row r="11" spans="1:23" x14ac:dyDescent="0.2">
      <c r="A11" s="1018" t="s">
        <v>777</v>
      </c>
      <c r="B11" s="1018"/>
      <c r="C11" s="1018"/>
      <c r="D11" s="1018"/>
      <c r="E11" s="1018"/>
      <c r="F11" s="1018"/>
      <c r="G11" s="1018"/>
      <c r="H11" s="1018"/>
      <c r="I11" s="1018"/>
      <c r="J11" s="1018"/>
      <c r="K11" s="1018"/>
      <c r="L11" s="1018"/>
      <c r="M11" s="1018"/>
      <c r="N11" s="1018"/>
      <c r="O11" s="1018"/>
      <c r="P11" s="40" t="s">
        <v>542</v>
      </c>
      <c r="Q11" s="1240"/>
      <c r="R11" s="1240"/>
      <c r="S11" s="1240"/>
      <c r="T11" s="1240"/>
      <c r="U11" s="1240"/>
      <c r="V11" s="1240"/>
      <c r="W11" s="1240"/>
    </row>
    <row r="12" spans="1:23" ht="27" customHeight="1" x14ac:dyDescent="0.2">
      <c r="A12" s="1018" t="s">
        <v>715</v>
      </c>
      <c r="B12" s="1018"/>
      <c r="C12" s="1018"/>
      <c r="D12" s="1018"/>
      <c r="E12" s="1018"/>
      <c r="F12" s="1018"/>
      <c r="G12" s="1018"/>
      <c r="H12" s="1018"/>
      <c r="I12" s="1018"/>
      <c r="J12" s="1018"/>
      <c r="K12" s="1018"/>
      <c r="L12" s="1018"/>
      <c r="M12" s="1018"/>
      <c r="N12" s="1018"/>
      <c r="O12" s="1018"/>
      <c r="P12" s="40" t="s">
        <v>544</v>
      </c>
      <c r="Q12" s="1241">
        <f>SUM(Q7:R10)</f>
        <v>0</v>
      </c>
      <c r="R12" s="1242"/>
      <c r="S12" s="1241">
        <f>SUM(S7:U10)</f>
        <v>0</v>
      </c>
      <c r="T12" s="1242"/>
      <c r="U12" s="1243"/>
      <c r="V12" s="1241">
        <f>SUM(V7:W10)</f>
        <v>0</v>
      </c>
      <c r="W12" s="1243"/>
    </row>
    <row r="13" spans="1:23" ht="15.75" x14ac:dyDescent="0.25">
      <c r="A13" s="1208" t="s">
        <v>574</v>
      </c>
      <c r="B13" s="1208"/>
      <c r="C13" s="1208"/>
      <c r="D13" s="1208"/>
      <c r="E13" s="1208"/>
      <c r="F13" s="1208"/>
      <c r="G13" s="1208"/>
      <c r="H13" s="1208"/>
      <c r="I13" s="1208"/>
      <c r="J13" s="1208"/>
      <c r="K13" s="1208"/>
      <c r="L13" s="1208"/>
      <c r="M13" s="1208"/>
      <c r="N13" s="1208"/>
      <c r="O13" s="1208"/>
      <c r="P13" s="40" t="s">
        <v>564</v>
      </c>
      <c r="Q13" s="1260">
        <f>Q12</f>
        <v>0</v>
      </c>
      <c r="R13" s="1260"/>
      <c r="S13" s="1240">
        <f>S12</f>
        <v>0</v>
      </c>
      <c r="T13" s="1240"/>
      <c r="U13" s="1240"/>
      <c r="V13" s="1240">
        <f>V12</f>
        <v>0</v>
      </c>
      <c r="W13" s="1240"/>
    </row>
    <row r="14" spans="1:23" ht="6.75" customHeight="1" x14ac:dyDescent="0.2"/>
    <row r="15" spans="1:23" ht="15.75" x14ac:dyDescent="0.25">
      <c r="A15" s="1029" t="s">
        <v>778</v>
      </c>
      <c r="B15" s="1029"/>
      <c r="C15" s="1029"/>
      <c r="D15" s="1029"/>
      <c r="E15" s="1029"/>
      <c r="F15" s="1029"/>
      <c r="G15" s="1029"/>
      <c r="H15" s="1029"/>
      <c r="I15" s="1029"/>
      <c r="J15" s="1029"/>
      <c r="K15" s="1029"/>
      <c r="L15" s="1029"/>
      <c r="M15" s="1029"/>
      <c r="N15" s="1029"/>
      <c r="O15" s="1029"/>
      <c r="P15" s="1029"/>
      <c r="Q15" s="1029"/>
      <c r="R15" s="1029"/>
      <c r="S15" s="1029"/>
      <c r="T15" s="1029"/>
      <c r="U15" s="1029"/>
      <c r="V15" s="1029"/>
      <c r="W15" s="1029"/>
    </row>
    <row r="16" spans="1:23" x14ac:dyDescent="0.2">
      <c r="A16" s="1022" t="s">
        <v>42</v>
      </c>
      <c r="B16" s="1022"/>
      <c r="C16" s="1022"/>
      <c r="D16" s="1022"/>
      <c r="E16" s="1022"/>
      <c r="F16" s="1022"/>
      <c r="G16" s="1022"/>
      <c r="H16" s="1022"/>
      <c r="I16" s="1022"/>
      <c r="J16" s="1022"/>
      <c r="K16" s="1022"/>
      <c r="L16" s="1022"/>
      <c r="M16" s="1022"/>
      <c r="N16" s="1022"/>
      <c r="O16" s="1022"/>
      <c r="P16" s="1186" t="s">
        <v>531</v>
      </c>
      <c r="Q16" s="1149" t="s">
        <v>598</v>
      </c>
      <c r="R16" s="1150"/>
      <c r="S16" s="1150"/>
      <c r="T16" s="1150"/>
      <c r="U16" s="1150"/>
      <c r="V16" s="1150"/>
      <c r="W16" s="1151"/>
    </row>
    <row r="17" spans="1:23" ht="39.75" customHeight="1" x14ac:dyDescent="0.2">
      <c r="A17" s="1022"/>
      <c r="B17" s="1022"/>
      <c r="C17" s="1022"/>
      <c r="D17" s="1022"/>
      <c r="E17" s="1022"/>
      <c r="F17" s="1022"/>
      <c r="G17" s="1022"/>
      <c r="H17" s="1022"/>
      <c r="I17" s="1022"/>
      <c r="J17" s="1022"/>
      <c r="K17" s="1022"/>
      <c r="L17" s="1022"/>
      <c r="M17" s="1022"/>
      <c r="N17" s="1022"/>
      <c r="O17" s="1022"/>
      <c r="P17" s="1152"/>
      <c r="Q17" s="1032" t="s">
        <v>868</v>
      </c>
      <c r="R17" s="1033"/>
      <c r="S17" s="1032" t="s">
        <v>869</v>
      </c>
      <c r="T17" s="1033"/>
      <c r="U17" s="1033"/>
      <c r="V17" s="1032" t="s">
        <v>895</v>
      </c>
      <c r="W17" s="1033"/>
    </row>
    <row r="18" spans="1:23" x14ac:dyDescent="0.2">
      <c r="A18" s="1152">
        <v>1</v>
      </c>
      <c r="B18" s="1152"/>
      <c r="C18" s="1152"/>
      <c r="D18" s="1152"/>
      <c r="E18" s="1152"/>
      <c r="F18" s="1152"/>
      <c r="G18" s="1152"/>
      <c r="H18" s="1152"/>
      <c r="I18" s="1152"/>
      <c r="J18" s="1152"/>
      <c r="K18" s="1152"/>
      <c r="L18" s="1152"/>
      <c r="M18" s="1152"/>
      <c r="N18" s="1152"/>
      <c r="O18" s="1152"/>
      <c r="P18" s="60">
        <v>2</v>
      </c>
      <c r="Q18" s="1152">
        <v>3</v>
      </c>
      <c r="R18" s="1152"/>
      <c r="S18" s="1152">
        <v>4</v>
      </c>
      <c r="T18" s="1152"/>
      <c r="U18" s="1152"/>
      <c r="V18" s="1152">
        <v>5</v>
      </c>
      <c r="W18" s="1152"/>
    </row>
    <row r="19" spans="1:23" x14ac:dyDescent="0.2">
      <c r="A19" s="1018" t="s">
        <v>779</v>
      </c>
      <c r="B19" s="1018"/>
      <c r="C19" s="1018"/>
      <c r="D19" s="1018"/>
      <c r="E19" s="1018"/>
      <c r="F19" s="1018"/>
      <c r="G19" s="1018"/>
      <c r="H19" s="1018"/>
      <c r="I19" s="1018"/>
      <c r="J19" s="1018"/>
      <c r="K19" s="1018"/>
      <c r="L19" s="1018"/>
      <c r="M19" s="1018"/>
      <c r="N19" s="1018"/>
      <c r="O19" s="1018"/>
      <c r="P19" s="40" t="s">
        <v>49</v>
      </c>
      <c r="Q19" s="1263">
        <f>J43</f>
        <v>0</v>
      </c>
      <c r="R19" s="1263"/>
      <c r="S19" s="1206">
        <f>P34</f>
        <v>0</v>
      </c>
      <c r="T19" s="1206"/>
      <c r="U19" s="1206"/>
      <c r="V19" s="1206">
        <f>V34</f>
        <v>0</v>
      </c>
      <c r="W19" s="1206"/>
    </row>
    <row r="20" spans="1:23" x14ac:dyDescent="0.2">
      <c r="A20" s="1018" t="s">
        <v>780</v>
      </c>
      <c r="B20" s="1018"/>
      <c r="C20" s="1018"/>
      <c r="D20" s="1018"/>
      <c r="E20" s="1018"/>
      <c r="F20" s="1018"/>
      <c r="G20" s="1018"/>
      <c r="H20" s="1018"/>
      <c r="I20" s="1018"/>
      <c r="J20" s="1018"/>
      <c r="K20" s="1018"/>
      <c r="L20" s="1018"/>
      <c r="M20" s="1018"/>
      <c r="N20" s="1018"/>
      <c r="O20" s="1018"/>
      <c r="P20" s="40" t="s">
        <v>50</v>
      </c>
      <c r="Q20" s="1261">
        <f>J33</f>
        <v>0</v>
      </c>
      <c r="R20" s="1262"/>
      <c r="S20" s="1244"/>
      <c r="T20" s="1244"/>
      <c r="U20" s="1244"/>
      <c r="V20" s="1244"/>
      <c r="W20" s="1244"/>
    </row>
    <row r="21" spans="1:23" x14ac:dyDescent="0.2">
      <c r="A21" s="1155" t="s">
        <v>781</v>
      </c>
      <c r="B21" s="1155"/>
      <c r="C21" s="1155"/>
      <c r="D21" s="1155"/>
      <c r="E21" s="1155"/>
      <c r="F21" s="1155"/>
      <c r="G21" s="1155"/>
      <c r="H21" s="1155"/>
      <c r="I21" s="1155"/>
      <c r="J21" s="1155"/>
      <c r="K21" s="1155"/>
      <c r="L21" s="1155"/>
      <c r="M21" s="1155"/>
      <c r="N21" s="1155"/>
      <c r="O21" s="1155"/>
      <c r="P21" s="40" t="s">
        <v>672</v>
      </c>
      <c r="Q21" s="1244"/>
      <c r="R21" s="1244"/>
      <c r="S21" s="1244"/>
      <c r="T21" s="1244"/>
      <c r="U21" s="1244"/>
      <c r="V21" s="1244"/>
      <c r="W21" s="1244"/>
    </row>
    <row r="22" spans="1:23" x14ac:dyDescent="0.2">
      <c r="A22" s="1155" t="s">
        <v>782</v>
      </c>
      <c r="B22" s="1155"/>
      <c r="C22" s="1155"/>
      <c r="D22" s="1155"/>
      <c r="E22" s="1155"/>
      <c r="F22" s="1155"/>
      <c r="G22" s="1155"/>
      <c r="H22" s="1155"/>
      <c r="I22" s="1155"/>
      <c r="J22" s="1155"/>
      <c r="K22" s="1155"/>
      <c r="L22" s="1155"/>
      <c r="M22" s="1155"/>
      <c r="N22" s="1155"/>
      <c r="O22" s="1155"/>
      <c r="P22" s="40" t="s">
        <v>783</v>
      </c>
      <c r="Q22" s="1244"/>
      <c r="R22" s="1244"/>
      <c r="S22" s="1244"/>
      <c r="T22" s="1244"/>
      <c r="U22" s="1244"/>
      <c r="V22" s="1244"/>
      <c r="W22" s="1244"/>
    </row>
    <row r="23" spans="1:23" x14ac:dyDescent="0.2">
      <c r="A23" s="1155" t="s">
        <v>784</v>
      </c>
      <c r="B23" s="1155"/>
      <c r="C23" s="1155"/>
      <c r="D23" s="1155"/>
      <c r="E23" s="1155"/>
      <c r="F23" s="1155"/>
      <c r="G23" s="1155"/>
      <c r="H23" s="1155"/>
      <c r="I23" s="1155"/>
      <c r="J23" s="1155"/>
      <c r="K23" s="1155"/>
      <c r="L23" s="1155"/>
      <c r="M23" s="1155"/>
      <c r="N23" s="1155"/>
      <c r="O23" s="1155"/>
      <c r="P23" s="40" t="s">
        <v>785</v>
      </c>
      <c r="Q23" s="1244"/>
      <c r="R23" s="1244"/>
      <c r="S23" s="1244"/>
      <c r="T23" s="1244"/>
      <c r="U23" s="1244"/>
      <c r="V23" s="1244"/>
      <c r="W23" s="1244"/>
    </row>
    <row r="24" spans="1:23" x14ac:dyDescent="0.2">
      <c r="A24" s="1018" t="s">
        <v>786</v>
      </c>
      <c r="B24" s="1018"/>
      <c r="C24" s="1018"/>
      <c r="D24" s="1018"/>
      <c r="E24" s="1018"/>
      <c r="F24" s="1018"/>
      <c r="G24" s="1018"/>
      <c r="H24" s="1018"/>
      <c r="I24" s="1018"/>
      <c r="J24" s="1018"/>
      <c r="K24" s="1018"/>
      <c r="L24" s="1018"/>
      <c r="M24" s="1018"/>
      <c r="N24" s="1018"/>
      <c r="O24" s="1018"/>
      <c r="P24" s="40" t="s">
        <v>787</v>
      </c>
      <c r="Q24" s="1244"/>
      <c r="R24" s="1244"/>
      <c r="S24" s="1244"/>
      <c r="T24" s="1244"/>
      <c r="U24" s="1244"/>
      <c r="V24" s="1244"/>
      <c r="W24" s="1244"/>
    </row>
    <row r="25" spans="1:23" ht="15.75" x14ac:dyDescent="0.25">
      <c r="A25" s="1208" t="s">
        <v>574</v>
      </c>
      <c r="B25" s="1208"/>
      <c r="C25" s="1208"/>
      <c r="D25" s="1208"/>
      <c r="E25" s="1208"/>
      <c r="F25" s="1208"/>
      <c r="G25" s="1208"/>
      <c r="H25" s="1208"/>
      <c r="I25" s="1208"/>
      <c r="J25" s="1208"/>
      <c r="K25" s="1208"/>
      <c r="L25" s="1208"/>
      <c r="M25" s="1208"/>
      <c r="N25" s="1208"/>
      <c r="O25" s="1208"/>
      <c r="P25" s="40" t="s">
        <v>564</v>
      </c>
      <c r="Q25" s="1244">
        <f>SUM(Q19:R24)</f>
        <v>0</v>
      </c>
      <c r="R25" s="1244"/>
      <c r="S25" s="1244">
        <f>SUM(S19:U24)</f>
        <v>0</v>
      </c>
      <c r="T25" s="1244"/>
      <c r="U25" s="1244"/>
      <c r="V25" s="1244">
        <f>SUM(V19:W24)</f>
        <v>0</v>
      </c>
      <c r="W25" s="1244"/>
    </row>
    <row r="26" spans="1:23" ht="7.5" customHeight="1" x14ac:dyDescent="0.2"/>
    <row r="27" spans="1:23" ht="21.75" customHeight="1" x14ac:dyDescent="0.2">
      <c r="A27" s="1078" t="s">
        <v>788</v>
      </c>
      <c r="B27" s="1078"/>
      <c r="C27" s="1078"/>
      <c r="D27" s="1078"/>
      <c r="E27" s="1078"/>
      <c r="F27" s="1078"/>
      <c r="G27" s="1078"/>
      <c r="H27" s="1078"/>
      <c r="I27" s="1078"/>
      <c r="J27" s="1078"/>
      <c r="K27" s="1078"/>
      <c r="L27" s="1078"/>
      <c r="M27" s="1078"/>
      <c r="N27" s="1078"/>
      <c r="O27" s="1078"/>
      <c r="P27" s="1078"/>
      <c r="Q27" s="1078"/>
      <c r="R27" s="1078"/>
      <c r="S27" s="1078"/>
      <c r="T27" s="1078"/>
      <c r="U27" s="1078"/>
      <c r="V27" s="1078"/>
    </row>
    <row r="28" spans="1:23" ht="12.75" customHeight="1" x14ac:dyDescent="0.2">
      <c r="A28" s="1114"/>
      <c r="B28" s="1114"/>
      <c r="C28" s="1114"/>
      <c r="D28" s="1114"/>
      <c r="E28" s="1114"/>
      <c r="F28" s="1114"/>
      <c r="G28" s="1114"/>
      <c r="H28" s="1114"/>
      <c r="I28" s="1114"/>
      <c r="J28" s="1114"/>
      <c r="K28" s="1114"/>
      <c r="L28" s="1114"/>
      <c r="M28" s="1114"/>
      <c r="N28" s="1114"/>
      <c r="O28" s="1114"/>
      <c r="P28" s="1114"/>
      <c r="Q28" s="1114"/>
      <c r="R28" s="1114"/>
      <c r="S28" s="1114"/>
      <c r="T28" s="1114"/>
      <c r="U28" s="1114"/>
      <c r="V28" s="1114"/>
    </row>
    <row r="29" spans="1:23" ht="30.75" customHeight="1" x14ac:dyDescent="0.2">
      <c r="A29" s="838" t="s">
        <v>42</v>
      </c>
      <c r="B29" s="839"/>
      <c r="C29" s="839"/>
      <c r="D29" s="840"/>
      <c r="E29" s="1067" t="s">
        <v>665</v>
      </c>
      <c r="F29" s="1245" t="s">
        <v>883</v>
      </c>
      <c r="G29" s="1246"/>
      <c r="H29" s="1246"/>
      <c r="I29" s="1246"/>
      <c r="J29" s="1246"/>
      <c r="K29" s="1247"/>
      <c r="L29" s="1245" t="s">
        <v>884</v>
      </c>
      <c r="M29" s="1246"/>
      <c r="N29" s="1246"/>
      <c r="O29" s="1246"/>
      <c r="P29" s="1247"/>
      <c r="Q29" s="1245" t="s">
        <v>885</v>
      </c>
      <c r="R29" s="1246"/>
      <c r="S29" s="1246"/>
      <c r="T29" s="1246"/>
      <c r="U29" s="1246"/>
      <c r="V29" s="1246"/>
      <c r="W29" s="1247"/>
    </row>
    <row r="30" spans="1:23" ht="59.25" customHeight="1" x14ac:dyDescent="0.2">
      <c r="A30" s="1047"/>
      <c r="B30" s="1048"/>
      <c r="C30" s="1048"/>
      <c r="D30" s="1049"/>
      <c r="E30" s="1157"/>
      <c r="F30" s="1158" t="s">
        <v>769</v>
      </c>
      <c r="G30" s="1215"/>
      <c r="H30" s="1158" t="s">
        <v>770</v>
      </c>
      <c r="I30" s="1215"/>
      <c r="J30" s="1024" t="s">
        <v>771</v>
      </c>
      <c r="K30" s="1025"/>
      <c r="L30" s="1158" t="s">
        <v>769</v>
      </c>
      <c r="M30" s="1215"/>
      <c r="N30" s="1158" t="s">
        <v>770</v>
      </c>
      <c r="O30" s="1215"/>
      <c r="P30" s="130" t="s">
        <v>771</v>
      </c>
      <c r="Q30" s="1158" t="s">
        <v>769</v>
      </c>
      <c r="R30" s="1215"/>
      <c r="S30" s="1158" t="s">
        <v>770</v>
      </c>
      <c r="T30" s="1215"/>
      <c r="U30" s="131"/>
      <c r="V30" s="1024" t="s">
        <v>771</v>
      </c>
      <c r="W30" s="1025"/>
    </row>
    <row r="31" spans="1:23" x14ac:dyDescent="0.2">
      <c r="A31" s="1149">
        <v>1</v>
      </c>
      <c r="B31" s="1150"/>
      <c r="C31" s="1150"/>
      <c r="D31" s="1151"/>
      <c r="E31" s="40" t="s">
        <v>447</v>
      </c>
      <c r="F31" s="1248">
        <v>3</v>
      </c>
      <c r="G31" s="1249"/>
      <c r="H31" s="1248">
        <v>4</v>
      </c>
      <c r="I31" s="1249"/>
      <c r="J31" s="1149">
        <v>5</v>
      </c>
      <c r="K31" s="1151"/>
      <c r="L31" s="1149">
        <v>6</v>
      </c>
      <c r="M31" s="1151"/>
      <c r="N31" s="1149">
        <v>7</v>
      </c>
      <c r="O31" s="1151"/>
      <c r="P31" s="60">
        <v>8</v>
      </c>
      <c r="Q31" s="1149">
        <v>9</v>
      </c>
      <c r="R31" s="1151"/>
      <c r="S31" s="1149">
        <v>10</v>
      </c>
      <c r="T31" s="1151"/>
      <c r="U31" s="60"/>
      <c r="V31" s="1149">
        <v>11</v>
      </c>
      <c r="W31" s="1151"/>
    </row>
    <row r="32" spans="1:23" ht="26.25" customHeight="1" x14ac:dyDescent="0.2">
      <c r="A32" s="1250" t="s">
        <v>789</v>
      </c>
      <c r="B32" s="1251"/>
      <c r="C32" s="1251"/>
      <c r="D32" s="1252"/>
      <c r="E32" s="55" t="s">
        <v>534</v>
      </c>
      <c r="F32" s="1158" t="s">
        <v>54</v>
      </c>
      <c r="G32" s="1215"/>
      <c r="H32" s="1158" t="s">
        <v>54</v>
      </c>
      <c r="I32" s="1215"/>
      <c r="J32" s="1253"/>
      <c r="K32" s="1254"/>
      <c r="L32" s="1253" t="s">
        <v>54</v>
      </c>
      <c r="M32" s="1254"/>
      <c r="N32" s="1253" t="s">
        <v>54</v>
      </c>
      <c r="O32" s="1254"/>
      <c r="P32" s="58"/>
      <c r="Q32" s="1253" t="s">
        <v>54</v>
      </c>
      <c r="R32" s="1254"/>
      <c r="S32" s="1253" t="s">
        <v>54</v>
      </c>
      <c r="T32" s="1254"/>
      <c r="U32" s="58"/>
      <c r="V32" s="1253"/>
      <c r="W32" s="1254"/>
    </row>
    <row r="33" spans="1:23" x14ac:dyDescent="0.2">
      <c r="A33" s="1255" t="s">
        <v>47</v>
      </c>
      <c r="B33" s="1256"/>
      <c r="C33" s="1256"/>
      <c r="D33" s="1257"/>
      <c r="E33" s="55" t="s">
        <v>772</v>
      </c>
      <c r="F33" s="1158"/>
      <c r="G33" s="1215"/>
      <c r="H33" s="1158">
        <v>1</v>
      </c>
      <c r="I33" s="1215"/>
      <c r="J33" s="1253">
        <f>F33*H33</f>
        <v>0</v>
      </c>
      <c r="K33" s="1254"/>
      <c r="L33" s="1253"/>
      <c r="M33" s="1254"/>
      <c r="N33" s="1253"/>
      <c r="O33" s="1254"/>
      <c r="P33" s="58"/>
      <c r="Q33" s="1253"/>
      <c r="R33" s="1254"/>
      <c r="S33" s="1253"/>
      <c r="T33" s="1254"/>
      <c r="U33" s="58"/>
      <c r="V33" s="1253"/>
      <c r="W33" s="1254"/>
    </row>
    <row r="34" spans="1:23" ht="15.75" x14ac:dyDescent="0.25">
      <c r="A34" s="1258" t="s">
        <v>478</v>
      </c>
      <c r="B34" s="1258"/>
      <c r="C34" s="1258"/>
      <c r="D34" s="1259"/>
      <c r="E34" s="55" t="s">
        <v>564</v>
      </c>
      <c r="F34" s="1158" t="s">
        <v>54</v>
      </c>
      <c r="G34" s="1215"/>
      <c r="H34" s="1158" t="s">
        <v>54</v>
      </c>
      <c r="I34" s="1215"/>
      <c r="J34" s="1253">
        <f>J32</f>
        <v>0</v>
      </c>
      <c r="K34" s="1254"/>
      <c r="L34" s="1253" t="s">
        <v>54</v>
      </c>
      <c r="M34" s="1254"/>
      <c r="N34" s="1253" t="s">
        <v>54</v>
      </c>
      <c r="O34" s="1254"/>
      <c r="P34" s="58">
        <f>P32</f>
        <v>0</v>
      </c>
      <c r="Q34" s="1253" t="s">
        <v>54</v>
      </c>
      <c r="R34" s="1254"/>
      <c r="S34" s="1253" t="s">
        <v>54</v>
      </c>
      <c r="T34" s="1254"/>
      <c r="U34" s="58"/>
      <c r="V34" s="1253">
        <f>V32</f>
        <v>0</v>
      </c>
      <c r="W34" s="1254"/>
    </row>
    <row r="36" spans="1:23" ht="12.75" customHeight="1" x14ac:dyDescent="0.2">
      <c r="A36" s="1078" t="s">
        <v>790</v>
      </c>
      <c r="B36" s="1078"/>
      <c r="C36" s="1078"/>
      <c r="D36" s="1078"/>
      <c r="E36" s="1078"/>
      <c r="F36" s="1078"/>
      <c r="G36" s="1078"/>
      <c r="H36" s="1078"/>
      <c r="I36" s="1078"/>
      <c r="J36" s="1078"/>
      <c r="K36" s="1078"/>
      <c r="L36" s="1078"/>
      <c r="M36" s="1078"/>
      <c r="N36" s="1078"/>
      <c r="O36" s="1078"/>
      <c r="P36" s="1078"/>
      <c r="Q36" s="1078"/>
      <c r="R36" s="1078"/>
      <c r="S36" s="1078"/>
      <c r="T36" s="1078"/>
      <c r="U36" s="1078"/>
      <c r="V36" s="1078"/>
      <c r="W36" s="1078"/>
    </row>
    <row r="37" spans="1:23" ht="19.149999999999999" customHeight="1" x14ac:dyDescent="0.2">
      <c r="A37" s="1114"/>
      <c r="B37" s="1114"/>
      <c r="C37" s="1114"/>
      <c r="D37" s="1114"/>
      <c r="E37" s="1114"/>
      <c r="F37" s="1114"/>
      <c r="G37" s="1114"/>
      <c r="H37" s="1114"/>
      <c r="I37" s="1114"/>
      <c r="J37" s="1114"/>
      <c r="K37" s="1114"/>
      <c r="L37" s="1114"/>
      <c r="M37" s="1114"/>
      <c r="N37" s="1114"/>
      <c r="O37" s="1114"/>
      <c r="P37" s="1114"/>
      <c r="Q37" s="1114"/>
      <c r="R37" s="1114"/>
      <c r="S37" s="1114"/>
      <c r="T37" s="1114"/>
      <c r="U37" s="1114"/>
      <c r="V37" s="1114"/>
      <c r="W37" s="1114"/>
    </row>
    <row r="38" spans="1:23" ht="30" customHeight="1" x14ac:dyDescent="0.2">
      <c r="A38" s="838" t="s">
        <v>42</v>
      </c>
      <c r="B38" s="839"/>
      <c r="C38" s="839"/>
      <c r="D38" s="840"/>
      <c r="E38" s="1067" t="s">
        <v>665</v>
      </c>
      <c r="F38" s="1245" t="s">
        <v>883</v>
      </c>
      <c r="G38" s="1246"/>
      <c r="H38" s="1246"/>
      <c r="I38" s="1246"/>
      <c r="J38" s="1246"/>
      <c r="K38" s="1247"/>
      <c r="L38" s="1245" t="s">
        <v>884</v>
      </c>
      <c r="M38" s="1246"/>
      <c r="N38" s="1246"/>
      <c r="O38" s="1246"/>
      <c r="P38" s="1247"/>
      <c r="Q38" s="1245" t="s">
        <v>885</v>
      </c>
      <c r="R38" s="1246"/>
      <c r="S38" s="1246"/>
      <c r="T38" s="1246"/>
      <c r="U38" s="1246"/>
      <c r="V38" s="1246"/>
      <c r="W38" s="1247"/>
    </row>
    <row r="39" spans="1:23" x14ac:dyDescent="0.2">
      <c r="A39" s="1047"/>
      <c r="B39" s="1048"/>
      <c r="C39" s="1048"/>
      <c r="D39" s="1049"/>
      <c r="E39" s="1157"/>
      <c r="F39" s="1158" t="s">
        <v>769</v>
      </c>
      <c r="G39" s="1215"/>
      <c r="H39" s="1158" t="s">
        <v>770</v>
      </c>
      <c r="I39" s="1215"/>
      <c r="J39" s="1024" t="s">
        <v>771</v>
      </c>
      <c r="K39" s="1025"/>
      <c r="L39" s="1158" t="s">
        <v>769</v>
      </c>
      <c r="M39" s="1215"/>
      <c r="N39" s="1158" t="s">
        <v>770</v>
      </c>
      <c r="O39" s="1215"/>
      <c r="P39" s="130" t="s">
        <v>771</v>
      </c>
      <c r="Q39" s="1158" t="s">
        <v>769</v>
      </c>
      <c r="R39" s="1215"/>
      <c r="S39" s="1158" t="s">
        <v>770</v>
      </c>
      <c r="T39" s="1215"/>
      <c r="U39" s="131"/>
      <c r="V39" s="1024" t="s">
        <v>771</v>
      </c>
      <c r="W39" s="1025"/>
    </row>
    <row r="40" spans="1:23" x14ac:dyDescent="0.2">
      <c r="A40" s="1149">
        <v>1</v>
      </c>
      <c r="B40" s="1150"/>
      <c r="C40" s="1150"/>
      <c r="D40" s="1151"/>
      <c r="E40" s="40" t="s">
        <v>447</v>
      </c>
      <c r="F40" s="1248">
        <v>3</v>
      </c>
      <c r="G40" s="1249"/>
      <c r="H40" s="1248">
        <v>4</v>
      </c>
      <c r="I40" s="1249"/>
      <c r="J40" s="1149">
        <v>5</v>
      </c>
      <c r="K40" s="1151"/>
      <c r="L40" s="1149">
        <v>6</v>
      </c>
      <c r="M40" s="1151"/>
      <c r="N40" s="1149">
        <v>7</v>
      </c>
      <c r="O40" s="1151"/>
      <c r="P40" s="60">
        <v>8</v>
      </c>
      <c r="Q40" s="1149">
        <v>9</v>
      </c>
      <c r="R40" s="1151"/>
      <c r="S40" s="1149">
        <v>10</v>
      </c>
      <c r="T40" s="1151"/>
      <c r="U40" s="60"/>
      <c r="V40" s="1149">
        <v>11</v>
      </c>
      <c r="W40" s="1151"/>
    </row>
    <row r="41" spans="1:23" ht="23.25" customHeight="1" x14ac:dyDescent="0.2">
      <c r="A41" s="1250" t="s">
        <v>789</v>
      </c>
      <c r="B41" s="1251"/>
      <c r="C41" s="1251"/>
      <c r="D41" s="1252"/>
      <c r="E41" s="55" t="s">
        <v>534</v>
      </c>
      <c r="F41" s="1158" t="s">
        <v>54</v>
      </c>
      <c r="G41" s="1215"/>
      <c r="H41" s="1158" t="s">
        <v>54</v>
      </c>
      <c r="I41" s="1215"/>
      <c r="J41" s="1253"/>
      <c r="K41" s="1254"/>
      <c r="L41" s="1253" t="s">
        <v>54</v>
      </c>
      <c r="M41" s="1254"/>
      <c r="N41" s="1253" t="s">
        <v>54</v>
      </c>
      <c r="O41" s="1254"/>
      <c r="P41" s="58"/>
      <c r="Q41" s="1253" t="s">
        <v>54</v>
      </c>
      <c r="R41" s="1254"/>
      <c r="S41" s="1253" t="s">
        <v>54</v>
      </c>
      <c r="T41" s="1254"/>
      <c r="U41" s="58"/>
      <c r="V41" s="1253"/>
      <c r="W41" s="1254"/>
    </row>
    <row r="42" spans="1:23" x14ac:dyDescent="0.2">
      <c r="A42" s="1255" t="s">
        <v>47</v>
      </c>
      <c r="B42" s="1256"/>
      <c r="C42" s="1256"/>
      <c r="D42" s="1257"/>
      <c r="E42" s="55" t="s">
        <v>772</v>
      </c>
      <c r="F42" s="1158"/>
      <c r="G42" s="1215"/>
      <c r="H42" s="1158">
        <v>1</v>
      </c>
      <c r="I42" s="1215"/>
      <c r="J42" s="1253">
        <f>F42*H42</f>
        <v>0</v>
      </c>
      <c r="K42" s="1254"/>
      <c r="L42" s="1253"/>
      <c r="M42" s="1254"/>
      <c r="N42" s="1253"/>
      <c r="O42" s="1254"/>
      <c r="P42" s="58"/>
      <c r="Q42" s="1253"/>
      <c r="R42" s="1254"/>
      <c r="S42" s="1253"/>
      <c r="T42" s="1254"/>
      <c r="U42" s="58"/>
      <c r="V42" s="1253"/>
      <c r="W42" s="1254"/>
    </row>
    <row r="43" spans="1:23" ht="15.75" x14ac:dyDescent="0.25">
      <c r="A43" s="1258" t="s">
        <v>478</v>
      </c>
      <c r="B43" s="1258"/>
      <c r="C43" s="1258"/>
      <c r="D43" s="1259"/>
      <c r="E43" s="55" t="s">
        <v>564</v>
      </c>
      <c r="F43" s="1158" t="s">
        <v>54</v>
      </c>
      <c r="G43" s="1215"/>
      <c r="H43" s="1158" t="s">
        <v>54</v>
      </c>
      <c r="I43" s="1215"/>
      <c r="J43" s="1253">
        <f>SUM(J42)</f>
        <v>0</v>
      </c>
      <c r="K43" s="1254"/>
      <c r="L43" s="1253" t="s">
        <v>54</v>
      </c>
      <c r="M43" s="1254"/>
      <c r="N43" s="1253" t="s">
        <v>54</v>
      </c>
      <c r="O43" s="1254"/>
      <c r="P43" s="58">
        <f>P41</f>
        <v>0</v>
      </c>
      <c r="Q43" s="1253" t="s">
        <v>54</v>
      </c>
      <c r="R43" s="1254"/>
      <c r="S43" s="1253" t="s">
        <v>54</v>
      </c>
      <c r="T43" s="1254"/>
      <c r="U43" s="58"/>
      <c r="V43" s="1253">
        <f>V41</f>
        <v>0</v>
      </c>
      <c r="W43" s="1254"/>
    </row>
  </sheetData>
  <mergeCells count="179">
    <mergeCell ref="A43:D43"/>
    <mergeCell ref="F43:G43"/>
    <mergeCell ref="H43:I43"/>
    <mergeCell ref="J43:K43"/>
    <mergeCell ref="L43:M43"/>
    <mergeCell ref="N43:O43"/>
    <mergeCell ref="Q43:R43"/>
    <mergeCell ref="S43:T43"/>
    <mergeCell ref="V43:W43"/>
    <mergeCell ref="A42:D42"/>
    <mergeCell ref="F42:G42"/>
    <mergeCell ref="H42:I42"/>
    <mergeCell ref="J42:K42"/>
    <mergeCell ref="L42:M42"/>
    <mergeCell ref="N42:O42"/>
    <mergeCell ref="Q42:R42"/>
    <mergeCell ref="S42:T42"/>
    <mergeCell ref="V42:W42"/>
    <mergeCell ref="A41:D41"/>
    <mergeCell ref="F41:G41"/>
    <mergeCell ref="H41:I41"/>
    <mergeCell ref="J41:K41"/>
    <mergeCell ref="L41:M41"/>
    <mergeCell ref="N41:O41"/>
    <mergeCell ref="Q41:R41"/>
    <mergeCell ref="S41:T41"/>
    <mergeCell ref="V41:W41"/>
    <mergeCell ref="A40:D40"/>
    <mergeCell ref="F40:G40"/>
    <mergeCell ref="H40:I40"/>
    <mergeCell ref="J40:K40"/>
    <mergeCell ref="L40:M40"/>
    <mergeCell ref="N40:O40"/>
    <mergeCell ref="Q40:R40"/>
    <mergeCell ref="S40:T40"/>
    <mergeCell ref="V40:W40"/>
    <mergeCell ref="A36:W37"/>
    <mergeCell ref="A38:D39"/>
    <mergeCell ref="E38:E39"/>
    <mergeCell ref="F38:K38"/>
    <mergeCell ref="L38:P38"/>
    <mergeCell ref="Q38:W38"/>
    <mergeCell ref="F39:G39"/>
    <mergeCell ref="H39:I39"/>
    <mergeCell ref="J39:K39"/>
    <mergeCell ref="L39:M39"/>
    <mergeCell ref="N39:O39"/>
    <mergeCell ref="Q39:R39"/>
    <mergeCell ref="S39:T39"/>
    <mergeCell ref="V39:W39"/>
    <mergeCell ref="A34:D34"/>
    <mergeCell ref="F34:G34"/>
    <mergeCell ref="H34:I34"/>
    <mergeCell ref="J34:K34"/>
    <mergeCell ref="L34:M34"/>
    <mergeCell ref="N34:O34"/>
    <mergeCell ref="Q34:R34"/>
    <mergeCell ref="S34:T34"/>
    <mergeCell ref="V34:W34"/>
    <mergeCell ref="A33:D33"/>
    <mergeCell ref="F33:G33"/>
    <mergeCell ref="H33:I33"/>
    <mergeCell ref="J33:K33"/>
    <mergeCell ref="L33:M33"/>
    <mergeCell ref="N33:O33"/>
    <mergeCell ref="Q33:R33"/>
    <mergeCell ref="S33:T33"/>
    <mergeCell ref="V33:W33"/>
    <mergeCell ref="A32:D32"/>
    <mergeCell ref="F32:G32"/>
    <mergeCell ref="H32:I32"/>
    <mergeCell ref="J32:K32"/>
    <mergeCell ref="L32:M32"/>
    <mergeCell ref="N32:O32"/>
    <mergeCell ref="Q32:R32"/>
    <mergeCell ref="S32:T32"/>
    <mergeCell ref="V32:W32"/>
    <mergeCell ref="A31:D31"/>
    <mergeCell ref="F31:G31"/>
    <mergeCell ref="H31:I31"/>
    <mergeCell ref="J31:K31"/>
    <mergeCell ref="L31:M31"/>
    <mergeCell ref="N31:O31"/>
    <mergeCell ref="Q31:R31"/>
    <mergeCell ref="S31:T31"/>
    <mergeCell ref="V31:W31"/>
    <mergeCell ref="A27:V28"/>
    <mergeCell ref="A29:D30"/>
    <mergeCell ref="E29:E30"/>
    <mergeCell ref="F29:K29"/>
    <mergeCell ref="L29:P29"/>
    <mergeCell ref="Q29:W29"/>
    <mergeCell ref="F30:G30"/>
    <mergeCell ref="H30:I30"/>
    <mergeCell ref="J30:K30"/>
    <mergeCell ref="L30:M30"/>
    <mergeCell ref="N30:O30"/>
    <mergeCell ref="Q30:R30"/>
    <mergeCell ref="S30:T30"/>
    <mergeCell ref="V30:W30"/>
    <mergeCell ref="A24:O24"/>
    <mergeCell ref="Q24:R24"/>
    <mergeCell ref="S24:U24"/>
    <mergeCell ref="V24:W24"/>
    <mergeCell ref="A25:O25"/>
    <mergeCell ref="Q25:R25"/>
    <mergeCell ref="S25:U25"/>
    <mergeCell ref="V25:W25"/>
    <mergeCell ref="A22:O22"/>
    <mergeCell ref="Q22:R22"/>
    <mergeCell ref="S22:U22"/>
    <mergeCell ref="V22:W22"/>
    <mergeCell ref="A23:O23"/>
    <mergeCell ref="Q23:R23"/>
    <mergeCell ref="S23:U23"/>
    <mergeCell ref="V23:W23"/>
    <mergeCell ref="A20:O20"/>
    <mergeCell ref="Q20:R20"/>
    <mergeCell ref="S20:U20"/>
    <mergeCell ref="V20:W20"/>
    <mergeCell ref="A21:O21"/>
    <mergeCell ref="Q21:R21"/>
    <mergeCell ref="S21:U21"/>
    <mergeCell ref="V21:W21"/>
    <mergeCell ref="A18:O18"/>
    <mergeCell ref="Q18:R18"/>
    <mergeCell ref="S18:U18"/>
    <mergeCell ref="V18:W18"/>
    <mergeCell ref="A19:O19"/>
    <mergeCell ref="Q19:R19"/>
    <mergeCell ref="S19:U19"/>
    <mergeCell ref="V19:W19"/>
    <mergeCell ref="A15:W15"/>
    <mergeCell ref="A16:O17"/>
    <mergeCell ref="P16:P17"/>
    <mergeCell ref="Q16:W16"/>
    <mergeCell ref="Q17:R17"/>
    <mergeCell ref="S17:U17"/>
    <mergeCell ref="V17:W17"/>
    <mergeCell ref="A12:O12"/>
    <mergeCell ref="Q12:R12"/>
    <mergeCell ref="S12:U12"/>
    <mergeCell ref="V12:W12"/>
    <mergeCell ref="A13:O13"/>
    <mergeCell ref="Q13:R13"/>
    <mergeCell ref="S13:U13"/>
    <mergeCell ref="V13:W13"/>
    <mergeCell ref="A10:O10"/>
    <mergeCell ref="Q10:R10"/>
    <mergeCell ref="S10:U10"/>
    <mergeCell ref="V10:W10"/>
    <mergeCell ref="A11:O11"/>
    <mergeCell ref="Q11:R11"/>
    <mergeCell ref="S11:U11"/>
    <mergeCell ref="V11:W11"/>
    <mergeCell ref="A8:O8"/>
    <mergeCell ref="Q8:R8"/>
    <mergeCell ref="S8:U8"/>
    <mergeCell ref="V8:W8"/>
    <mergeCell ref="A9:O9"/>
    <mergeCell ref="Q9:R9"/>
    <mergeCell ref="S9:U9"/>
    <mergeCell ref="V9:W9"/>
    <mergeCell ref="A6:O6"/>
    <mergeCell ref="Q6:R6"/>
    <mergeCell ref="S6:U6"/>
    <mergeCell ref="V6:W6"/>
    <mergeCell ref="A7:O7"/>
    <mergeCell ref="Q7:R7"/>
    <mergeCell ref="S7:U7"/>
    <mergeCell ref="V7:W7"/>
    <mergeCell ref="A1:W2"/>
    <mergeCell ref="A3:W3"/>
    <mergeCell ref="A4:O5"/>
    <mergeCell ref="P4:P5"/>
    <mergeCell ref="Q4:W4"/>
    <mergeCell ref="Q5:R5"/>
    <mergeCell ref="S5:U5"/>
    <mergeCell ref="V5:W5"/>
  </mergeCells>
  <pageMargins left="0.70866141732283472" right="0.70866141732283472" top="0.74803149606299213" bottom="0.74803149606299213" header="0.31496062992125984" footer="0.31496062992125984"/>
  <pageSetup paperSize="9" scale="66" orientation="landscape" r:id="rId1"/>
  <rowBreaks count="1" manualBreakCount="1">
    <brk id="34" max="22"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DF287"/>
  <sheetViews>
    <sheetView view="pageBreakPreview" topLeftCell="A19" zoomScaleNormal="100" zoomScaleSheetLayoutView="100" workbookViewId="0">
      <selection activeCell="X55" sqref="X55:X69"/>
    </sheetView>
  </sheetViews>
  <sheetFormatPr defaultRowHeight="15.75" x14ac:dyDescent="0.25"/>
  <cols>
    <col min="1" max="2" width="9.140625" style="169"/>
    <col min="3" max="3" width="12.7109375" style="169" bestFit="1" customWidth="1"/>
    <col min="4" max="4" width="15.5703125" style="169" bestFit="1" customWidth="1"/>
    <col min="5" max="5" width="6.85546875" style="169" customWidth="1"/>
    <col min="6" max="6" width="12.7109375" style="169" bestFit="1" customWidth="1"/>
    <col min="7" max="7" width="4.28515625" style="169" customWidth="1"/>
    <col min="8" max="8" width="10.42578125" style="169" customWidth="1"/>
    <col min="9" max="9" width="11.42578125" style="169" customWidth="1"/>
    <col min="10" max="10" width="4.7109375" style="169" customWidth="1"/>
    <col min="11" max="11" width="11.7109375" style="169" bestFit="1" customWidth="1"/>
    <col min="12" max="12" width="9.140625" style="169"/>
    <col min="13" max="13" width="5.28515625" style="169" customWidth="1"/>
    <col min="14" max="14" width="2.28515625" style="169" customWidth="1"/>
    <col min="15" max="16" width="9.140625" style="169"/>
    <col min="17" max="17" width="5" style="169" customWidth="1"/>
    <col min="18" max="18" width="3" style="169" hidden="1" customWidth="1"/>
    <col min="19" max="21" width="9.140625" style="169"/>
    <col min="22" max="22" width="9.140625" style="169" hidden="1" customWidth="1"/>
    <col min="23" max="23" width="4" style="169" customWidth="1"/>
    <col min="24" max="24" width="16" style="178" bestFit="1" customWidth="1"/>
    <col min="25" max="25" width="15" style="190" customWidth="1"/>
    <col min="26" max="26" width="17.28515625" style="169" bestFit="1" customWidth="1"/>
    <col min="27" max="27" width="15.42578125" style="169" customWidth="1"/>
    <col min="28" max="28" width="14.5703125" style="169" bestFit="1" customWidth="1"/>
    <col min="29" max="29" width="16.42578125" style="169" customWidth="1"/>
    <col min="30" max="31" width="11.85546875" style="169" bestFit="1" customWidth="1"/>
    <col min="32" max="260" width="9.140625" style="169"/>
    <col min="261" max="261" width="6.85546875" style="169" customWidth="1"/>
    <col min="262" max="262" width="9.140625" style="169"/>
    <col min="263" max="263" width="4.28515625" style="169" customWidth="1"/>
    <col min="264" max="264" width="10.42578125" style="169" customWidth="1"/>
    <col min="265" max="265" width="10" style="169" customWidth="1"/>
    <col min="266" max="266" width="4.28515625" style="169" customWidth="1"/>
    <col min="267" max="268" width="9.140625" style="169"/>
    <col min="269" max="269" width="5.28515625" style="169" customWidth="1"/>
    <col min="270" max="270" width="2.28515625" style="169" customWidth="1"/>
    <col min="271" max="272" width="9.140625" style="169"/>
    <col min="273" max="273" width="5" style="169" customWidth="1"/>
    <col min="274" max="274" width="0" style="169" hidden="1" customWidth="1"/>
    <col min="275" max="277" width="9.140625" style="169"/>
    <col min="278" max="278" width="0" style="169" hidden="1" customWidth="1"/>
    <col min="279" max="279" width="4" style="169" customWidth="1"/>
    <col min="280" max="280" width="16" style="169" bestFit="1" customWidth="1"/>
    <col min="281" max="281" width="15" style="169" customWidth="1"/>
    <col min="282" max="282" width="17.28515625" style="169" bestFit="1" customWidth="1"/>
    <col min="283" max="283" width="15.42578125" style="169" customWidth="1"/>
    <col min="284" max="284" width="14.5703125" style="169" bestFit="1" customWidth="1"/>
    <col min="285" max="285" width="16.42578125" style="169" customWidth="1"/>
    <col min="286" max="287" width="11.85546875" style="169" bestFit="1" customWidth="1"/>
    <col min="288" max="516" width="9.140625" style="169"/>
    <col min="517" max="517" width="6.85546875" style="169" customWidth="1"/>
    <col min="518" max="518" width="9.140625" style="169"/>
    <col min="519" max="519" width="4.28515625" style="169" customWidth="1"/>
    <col min="520" max="520" width="10.42578125" style="169" customWidth="1"/>
    <col min="521" max="521" width="10" style="169" customWidth="1"/>
    <col min="522" max="522" width="4.28515625" style="169" customWidth="1"/>
    <col min="523" max="524" width="9.140625" style="169"/>
    <col min="525" max="525" width="5.28515625" style="169" customWidth="1"/>
    <col min="526" max="526" width="2.28515625" style="169" customWidth="1"/>
    <col min="527" max="528" width="9.140625" style="169"/>
    <col min="529" max="529" width="5" style="169" customWidth="1"/>
    <col min="530" max="530" width="0" style="169" hidden="1" customWidth="1"/>
    <col min="531" max="533" width="9.140625" style="169"/>
    <col min="534" max="534" width="0" style="169" hidden="1" customWidth="1"/>
    <col min="535" max="535" width="4" style="169" customWidth="1"/>
    <col min="536" max="536" width="16" style="169" bestFit="1" customWidth="1"/>
    <col min="537" max="537" width="15" style="169" customWidth="1"/>
    <col min="538" max="538" width="17.28515625" style="169" bestFit="1" customWidth="1"/>
    <col min="539" max="539" width="15.42578125" style="169" customWidth="1"/>
    <col min="540" max="540" width="14.5703125" style="169" bestFit="1" customWidth="1"/>
    <col min="541" max="541" width="16.42578125" style="169" customWidth="1"/>
    <col min="542" max="543" width="11.85546875" style="169" bestFit="1" customWidth="1"/>
    <col min="544" max="772" width="9.140625" style="169"/>
    <col min="773" max="773" width="6.85546875" style="169" customWidth="1"/>
    <col min="774" max="774" width="9.140625" style="169"/>
    <col min="775" max="775" width="4.28515625" style="169" customWidth="1"/>
    <col min="776" max="776" width="10.42578125" style="169" customWidth="1"/>
    <col min="777" max="777" width="10" style="169" customWidth="1"/>
    <col min="778" max="778" width="4.28515625" style="169" customWidth="1"/>
    <col min="779" max="780" width="9.140625" style="169"/>
    <col min="781" max="781" width="5.28515625" style="169" customWidth="1"/>
    <col min="782" max="782" width="2.28515625" style="169" customWidth="1"/>
    <col min="783" max="784" width="9.140625" style="169"/>
    <col min="785" max="785" width="5" style="169" customWidth="1"/>
    <col min="786" max="786" width="0" style="169" hidden="1" customWidth="1"/>
    <col min="787" max="789" width="9.140625" style="169"/>
    <col min="790" max="790" width="0" style="169" hidden="1" customWidth="1"/>
    <col min="791" max="791" width="4" style="169" customWidth="1"/>
    <col min="792" max="792" width="16" style="169" bestFit="1" customWidth="1"/>
    <col min="793" max="793" width="15" style="169" customWidth="1"/>
    <col min="794" max="794" width="17.28515625" style="169" bestFit="1" customWidth="1"/>
    <col min="795" max="795" width="15.42578125" style="169" customWidth="1"/>
    <col min="796" max="796" width="14.5703125" style="169" bestFit="1" customWidth="1"/>
    <col min="797" max="797" width="16.42578125" style="169" customWidth="1"/>
    <col min="798" max="799" width="11.85546875" style="169" bestFit="1" customWidth="1"/>
    <col min="800" max="1028" width="9.140625" style="169"/>
    <col min="1029" max="1029" width="6.85546875" style="169" customWidth="1"/>
    <col min="1030" max="1030" width="9.140625" style="169"/>
    <col min="1031" max="1031" width="4.28515625" style="169" customWidth="1"/>
    <col min="1032" max="1032" width="10.42578125" style="169" customWidth="1"/>
    <col min="1033" max="1033" width="10" style="169" customWidth="1"/>
    <col min="1034" max="1034" width="4.28515625" style="169" customWidth="1"/>
    <col min="1035" max="1036" width="9.140625" style="169"/>
    <col min="1037" max="1037" width="5.28515625" style="169" customWidth="1"/>
    <col min="1038" max="1038" width="2.28515625" style="169" customWidth="1"/>
    <col min="1039" max="1040" width="9.140625" style="169"/>
    <col min="1041" max="1041" width="5" style="169" customWidth="1"/>
    <col min="1042" max="1042" width="0" style="169" hidden="1" customWidth="1"/>
    <col min="1043" max="1045" width="9.140625" style="169"/>
    <col min="1046" max="1046" width="0" style="169" hidden="1" customWidth="1"/>
    <col min="1047" max="1047" width="4" style="169" customWidth="1"/>
    <col min="1048" max="1048" width="16" style="169" bestFit="1" customWidth="1"/>
    <col min="1049" max="1049" width="15" style="169" customWidth="1"/>
    <col min="1050" max="1050" width="17.28515625" style="169" bestFit="1" customWidth="1"/>
    <col min="1051" max="1051" width="15.42578125" style="169" customWidth="1"/>
    <col min="1052" max="1052" width="14.5703125" style="169" bestFit="1" customWidth="1"/>
    <col min="1053" max="1053" width="16.42578125" style="169" customWidth="1"/>
    <col min="1054" max="1055" width="11.85546875" style="169" bestFit="1" customWidth="1"/>
    <col min="1056" max="1284" width="9.140625" style="169"/>
    <col min="1285" max="1285" width="6.85546875" style="169" customWidth="1"/>
    <col min="1286" max="1286" width="9.140625" style="169"/>
    <col min="1287" max="1287" width="4.28515625" style="169" customWidth="1"/>
    <col min="1288" max="1288" width="10.42578125" style="169" customWidth="1"/>
    <col min="1289" max="1289" width="10" style="169" customWidth="1"/>
    <col min="1290" max="1290" width="4.28515625" style="169" customWidth="1"/>
    <col min="1291" max="1292" width="9.140625" style="169"/>
    <col min="1293" max="1293" width="5.28515625" style="169" customWidth="1"/>
    <col min="1294" max="1294" width="2.28515625" style="169" customWidth="1"/>
    <col min="1295" max="1296" width="9.140625" style="169"/>
    <col min="1297" max="1297" width="5" style="169" customWidth="1"/>
    <col min="1298" max="1298" width="0" style="169" hidden="1" customWidth="1"/>
    <col min="1299" max="1301" width="9.140625" style="169"/>
    <col min="1302" max="1302" width="0" style="169" hidden="1" customWidth="1"/>
    <col min="1303" max="1303" width="4" style="169" customWidth="1"/>
    <col min="1304" max="1304" width="16" style="169" bestFit="1" customWidth="1"/>
    <col min="1305" max="1305" width="15" style="169" customWidth="1"/>
    <col min="1306" max="1306" width="17.28515625" style="169" bestFit="1" customWidth="1"/>
    <col min="1307" max="1307" width="15.42578125" style="169" customWidth="1"/>
    <col min="1308" max="1308" width="14.5703125" style="169" bestFit="1" customWidth="1"/>
    <col min="1309" max="1309" width="16.42578125" style="169" customWidth="1"/>
    <col min="1310" max="1311" width="11.85546875" style="169" bestFit="1" customWidth="1"/>
    <col min="1312" max="1540" width="9.140625" style="169"/>
    <col min="1541" max="1541" width="6.85546875" style="169" customWidth="1"/>
    <col min="1542" max="1542" width="9.140625" style="169"/>
    <col min="1543" max="1543" width="4.28515625" style="169" customWidth="1"/>
    <col min="1544" max="1544" width="10.42578125" style="169" customWidth="1"/>
    <col min="1545" max="1545" width="10" style="169" customWidth="1"/>
    <col min="1546" max="1546" width="4.28515625" style="169" customWidth="1"/>
    <col min="1547" max="1548" width="9.140625" style="169"/>
    <col min="1549" max="1549" width="5.28515625" style="169" customWidth="1"/>
    <col min="1550" max="1550" width="2.28515625" style="169" customWidth="1"/>
    <col min="1551" max="1552" width="9.140625" style="169"/>
    <col min="1553" max="1553" width="5" style="169" customWidth="1"/>
    <col min="1554" max="1554" width="0" style="169" hidden="1" customWidth="1"/>
    <col min="1555" max="1557" width="9.140625" style="169"/>
    <col min="1558" max="1558" width="0" style="169" hidden="1" customWidth="1"/>
    <col min="1559" max="1559" width="4" style="169" customWidth="1"/>
    <col min="1560" max="1560" width="16" style="169" bestFit="1" customWidth="1"/>
    <col min="1561" max="1561" width="15" style="169" customWidth="1"/>
    <col min="1562" max="1562" width="17.28515625" style="169" bestFit="1" customWidth="1"/>
    <col min="1563" max="1563" width="15.42578125" style="169" customWidth="1"/>
    <col min="1564" max="1564" width="14.5703125" style="169" bestFit="1" customWidth="1"/>
    <col min="1565" max="1565" width="16.42578125" style="169" customWidth="1"/>
    <col min="1566" max="1567" width="11.85546875" style="169" bestFit="1" customWidth="1"/>
    <col min="1568" max="1796" width="9.140625" style="169"/>
    <col min="1797" max="1797" width="6.85546875" style="169" customWidth="1"/>
    <col min="1798" max="1798" width="9.140625" style="169"/>
    <col min="1799" max="1799" width="4.28515625" style="169" customWidth="1"/>
    <col min="1800" max="1800" width="10.42578125" style="169" customWidth="1"/>
    <col min="1801" max="1801" width="10" style="169" customWidth="1"/>
    <col min="1802" max="1802" width="4.28515625" style="169" customWidth="1"/>
    <col min="1803" max="1804" width="9.140625" style="169"/>
    <col min="1805" max="1805" width="5.28515625" style="169" customWidth="1"/>
    <col min="1806" max="1806" width="2.28515625" style="169" customWidth="1"/>
    <col min="1807" max="1808" width="9.140625" style="169"/>
    <col min="1809" max="1809" width="5" style="169" customWidth="1"/>
    <col min="1810" max="1810" width="0" style="169" hidden="1" customWidth="1"/>
    <col min="1811" max="1813" width="9.140625" style="169"/>
    <col min="1814" max="1814" width="0" style="169" hidden="1" customWidth="1"/>
    <col min="1815" max="1815" width="4" style="169" customWidth="1"/>
    <col min="1816" max="1816" width="16" style="169" bestFit="1" customWidth="1"/>
    <col min="1817" max="1817" width="15" style="169" customWidth="1"/>
    <col min="1818" max="1818" width="17.28515625" style="169" bestFit="1" customWidth="1"/>
    <col min="1819" max="1819" width="15.42578125" style="169" customWidth="1"/>
    <col min="1820" max="1820" width="14.5703125" style="169" bestFit="1" customWidth="1"/>
    <col min="1821" max="1821" width="16.42578125" style="169" customWidth="1"/>
    <col min="1822" max="1823" width="11.85546875" style="169" bestFit="1" customWidth="1"/>
    <col min="1824" max="2052" width="9.140625" style="169"/>
    <col min="2053" max="2053" width="6.85546875" style="169" customWidth="1"/>
    <col min="2054" max="2054" width="9.140625" style="169"/>
    <col min="2055" max="2055" width="4.28515625" style="169" customWidth="1"/>
    <col min="2056" max="2056" width="10.42578125" style="169" customWidth="1"/>
    <col min="2057" max="2057" width="10" style="169" customWidth="1"/>
    <col min="2058" max="2058" width="4.28515625" style="169" customWidth="1"/>
    <col min="2059" max="2060" width="9.140625" style="169"/>
    <col min="2061" max="2061" width="5.28515625" style="169" customWidth="1"/>
    <col min="2062" max="2062" width="2.28515625" style="169" customWidth="1"/>
    <col min="2063" max="2064" width="9.140625" style="169"/>
    <col min="2065" max="2065" width="5" style="169" customWidth="1"/>
    <col min="2066" max="2066" width="0" style="169" hidden="1" customWidth="1"/>
    <col min="2067" max="2069" width="9.140625" style="169"/>
    <col min="2070" max="2070" width="0" style="169" hidden="1" customWidth="1"/>
    <col min="2071" max="2071" width="4" style="169" customWidth="1"/>
    <col min="2072" max="2072" width="16" style="169" bestFit="1" customWidth="1"/>
    <col min="2073" max="2073" width="15" style="169" customWidth="1"/>
    <col min="2074" max="2074" width="17.28515625" style="169" bestFit="1" customWidth="1"/>
    <col min="2075" max="2075" width="15.42578125" style="169" customWidth="1"/>
    <col min="2076" max="2076" width="14.5703125" style="169" bestFit="1" customWidth="1"/>
    <col min="2077" max="2077" width="16.42578125" style="169" customWidth="1"/>
    <col min="2078" max="2079" width="11.85546875" style="169" bestFit="1" customWidth="1"/>
    <col min="2080" max="2308" width="9.140625" style="169"/>
    <col min="2309" max="2309" width="6.85546875" style="169" customWidth="1"/>
    <col min="2310" max="2310" width="9.140625" style="169"/>
    <col min="2311" max="2311" width="4.28515625" style="169" customWidth="1"/>
    <col min="2312" max="2312" width="10.42578125" style="169" customWidth="1"/>
    <col min="2313" max="2313" width="10" style="169" customWidth="1"/>
    <col min="2314" max="2314" width="4.28515625" style="169" customWidth="1"/>
    <col min="2315" max="2316" width="9.140625" style="169"/>
    <col min="2317" max="2317" width="5.28515625" style="169" customWidth="1"/>
    <col min="2318" max="2318" width="2.28515625" style="169" customWidth="1"/>
    <col min="2319" max="2320" width="9.140625" style="169"/>
    <col min="2321" max="2321" width="5" style="169" customWidth="1"/>
    <col min="2322" max="2322" width="0" style="169" hidden="1" customWidth="1"/>
    <col min="2323" max="2325" width="9.140625" style="169"/>
    <col min="2326" max="2326" width="0" style="169" hidden="1" customWidth="1"/>
    <col min="2327" max="2327" width="4" style="169" customWidth="1"/>
    <col min="2328" max="2328" width="16" style="169" bestFit="1" customWidth="1"/>
    <col min="2329" max="2329" width="15" style="169" customWidth="1"/>
    <col min="2330" max="2330" width="17.28515625" style="169" bestFit="1" customWidth="1"/>
    <col min="2331" max="2331" width="15.42578125" style="169" customWidth="1"/>
    <col min="2332" max="2332" width="14.5703125" style="169" bestFit="1" customWidth="1"/>
    <col min="2333" max="2333" width="16.42578125" style="169" customWidth="1"/>
    <col min="2334" max="2335" width="11.85546875" style="169" bestFit="1" customWidth="1"/>
    <col min="2336" max="2564" width="9.140625" style="169"/>
    <col min="2565" max="2565" width="6.85546875" style="169" customWidth="1"/>
    <col min="2566" max="2566" width="9.140625" style="169"/>
    <col min="2567" max="2567" width="4.28515625" style="169" customWidth="1"/>
    <col min="2568" max="2568" width="10.42578125" style="169" customWidth="1"/>
    <col min="2569" max="2569" width="10" style="169" customWidth="1"/>
    <col min="2570" max="2570" width="4.28515625" style="169" customWidth="1"/>
    <col min="2571" max="2572" width="9.140625" style="169"/>
    <col min="2573" max="2573" width="5.28515625" style="169" customWidth="1"/>
    <col min="2574" max="2574" width="2.28515625" style="169" customWidth="1"/>
    <col min="2575" max="2576" width="9.140625" style="169"/>
    <col min="2577" max="2577" width="5" style="169" customWidth="1"/>
    <col min="2578" max="2578" width="0" style="169" hidden="1" customWidth="1"/>
    <col min="2579" max="2581" width="9.140625" style="169"/>
    <col min="2582" max="2582" width="0" style="169" hidden="1" customWidth="1"/>
    <col min="2583" max="2583" width="4" style="169" customWidth="1"/>
    <col min="2584" max="2584" width="16" style="169" bestFit="1" customWidth="1"/>
    <col min="2585" max="2585" width="15" style="169" customWidth="1"/>
    <col min="2586" max="2586" width="17.28515625" style="169" bestFit="1" customWidth="1"/>
    <col min="2587" max="2587" width="15.42578125" style="169" customWidth="1"/>
    <col min="2588" max="2588" width="14.5703125" style="169" bestFit="1" customWidth="1"/>
    <col min="2589" max="2589" width="16.42578125" style="169" customWidth="1"/>
    <col min="2590" max="2591" width="11.85546875" style="169" bestFit="1" customWidth="1"/>
    <col min="2592" max="2820" width="9.140625" style="169"/>
    <col min="2821" max="2821" width="6.85546875" style="169" customWidth="1"/>
    <col min="2822" max="2822" width="9.140625" style="169"/>
    <col min="2823" max="2823" width="4.28515625" style="169" customWidth="1"/>
    <col min="2824" max="2824" width="10.42578125" style="169" customWidth="1"/>
    <col min="2825" max="2825" width="10" style="169" customWidth="1"/>
    <col min="2826" max="2826" width="4.28515625" style="169" customWidth="1"/>
    <col min="2827" max="2828" width="9.140625" style="169"/>
    <col min="2829" max="2829" width="5.28515625" style="169" customWidth="1"/>
    <col min="2830" max="2830" width="2.28515625" style="169" customWidth="1"/>
    <col min="2831" max="2832" width="9.140625" style="169"/>
    <col min="2833" max="2833" width="5" style="169" customWidth="1"/>
    <col min="2834" max="2834" width="0" style="169" hidden="1" customWidth="1"/>
    <col min="2835" max="2837" width="9.140625" style="169"/>
    <col min="2838" max="2838" width="0" style="169" hidden="1" customWidth="1"/>
    <col min="2839" max="2839" width="4" style="169" customWidth="1"/>
    <col min="2840" max="2840" width="16" style="169" bestFit="1" customWidth="1"/>
    <col min="2841" max="2841" width="15" style="169" customWidth="1"/>
    <col min="2842" max="2842" width="17.28515625" style="169" bestFit="1" customWidth="1"/>
    <col min="2843" max="2843" width="15.42578125" style="169" customWidth="1"/>
    <col min="2844" max="2844" width="14.5703125" style="169" bestFit="1" customWidth="1"/>
    <col min="2845" max="2845" width="16.42578125" style="169" customWidth="1"/>
    <col min="2846" max="2847" width="11.85546875" style="169" bestFit="1" customWidth="1"/>
    <col min="2848" max="3076" width="9.140625" style="169"/>
    <col min="3077" max="3077" width="6.85546875" style="169" customWidth="1"/>
    <col min="3078" max="3078" width="9.140625" style="169"/>
    <col min="3079" max="3079" width="4.28515625" style="169" customWidth="1"/>
    <col min="3080" max="3080" width="10.42578125" style="169" customWidth="1"/>
    <col min="3081" max="3081" width="10" style="169" customWidth="1"/>
    <col min="3082" max="3082" width="4.28515625" style="169" customWidth="1"/>
    <col min="3083" max="3084" width="9.140625" style="169"/>
    <col min="3085" max="3085" width="5.28515625" style="169" customWidth="1"/>
    <col min="3086" max="3086" width="2.28515625" style="169" customWidth="1"/>
    <col min="3087" max="3088" width="9.140625" style="169"/>
    <col min="3089" max="3089" width="5" style="169" customWidth="1"/>
    <col min="3090" max="3090" width="0" style="169" hidden="1" customWidth="1"/>
    <col min="3091" max="3093" width="9.140625" style="169"/>
    <col min="3094" max="3094" width="0" style="169" hidden="1" customWidth="1"/>
    <col min="3095" max="3095" width="4" style="169" customWidth="1"/>
    <col min="3096" max="3096" width="16" style="169" bestFit="1" customWidth="1"/>
    <col min="3097" max="3097" width="15" style="169" customWidth="1"/>
    <col min="3098" max="3098" width="17.28515625" style="169" bestFit="1" customWidth="1"/>
    <col min="3099" max="3099" width="15.42578125" style="169" customWidth="1"/>
    <col min="3100" max="3100" width="14.5703125" style="169" bestFit="1" customWidth="1"/>
    <col min="3101" max="3101" width="16.42578125" style="169" customWidth="1"/>
    <col min="3102" max="3103" width="11.85546875" style="169" bestFit="1" customWidth="1"/>
    <col min="3104" max="3332" width="9.140625" style="169"/>
    <col min="3333" max="3333" width="6.85546875" style="169" customWidth="1"/>
    <col min="3334" max="3334" width="9.140625" style="169"/>
    <col min="3335" max="3335" width="4.28515625" style="169" customWidth="1"/>
    <col min="3336" max="3336" width="10.42578125" style="169" customWidth="1"/>
    <col min="3337" max="3337" width="10" style="169" customWidth="1"/>
    <col min="3338" max="3338" width="4.28515625" style="169" customWidth="1"/>
    <col min="3339" max="3340" width="9.140625" style="169"/>
    <col min="3341" max="3341" width="5.28515625" style="169" customWidth="1"/>
    <col min="3342" max="3342" width="2.28515625" style="169" customWidth="1"/>
    <col min="3343" max="3344" width="9.140625" style="169"/>
    <col min="3345" max="3345" width="5" style="169" customWidth="1"/>
    <col min="3346" max="3346" width="0" style="169" hidden="1" customWidth="1"/>
    <col min="3347" max="3349" width="9.140625" style="169"/>
    <col min="3350" max="3350" width="0" style="169" hidden="1" customWidth="1"/>
    <col min="3351" max="3351" width="4" style="169" customWidth="1"/>
    <col min="3352" max="3352" width="16" style="169" bestFit="1" customWidth="1"/>
    <col min="3353" max="3353" width="15" style="169" customWidth="1"/>
    <col min="3354" max="3354" width="17.28515625" style="169" bestFit="1" customWidth="1"/>
    <col min="3355" max="3355" width="15.42578125" style="169" customWidth="1"/>
    <col min="3356" max="3356" width="14.5703125" style="169" bestFit="1" customWidth="1"/>
    <col min="3357" max="3357" width="16.42578125" style="169" customWidth="1"/>
    <col min="3358" max="3359" width="11.85546875" style="169" bestFit="1" customWidth="1"/>
    <col min="3360" max="3588" width="9.140625" style="169"/>
    <col min="3589" max="3589" width="6.85546875" style="169" customWidth="1"/>
    <col min="3590" max="3590" width="9.140625" style="169"/>
    <col min="3591" max="3591" width="4.28515625" style="169" customWidth="1"/>
    <col min="3592" max="3592" width="10.42578125" style="169" customWidth="1"/>
    <col min="3593" max="3593" width="10" style="169" customWidth="1"/>
    <col min="3594" max="3594" width="4.28515625" style="169" customWidth="1"/>
    <col min="3595" max="3596" width="9.140625" style="169"/>
    <col min="3597" max="3597" width="5.28515625" style="169" customWidth="1"/>
    <col min="3598" max="3598" width="2.28515625" style="169" customWidth="1"/>
    <col min="3599" max="3600" width="9.140625" style="169"/>
    <col min="3601" max="3601" width="5" style="169" customWidth="1"/>
    <col min="3602" max="3602" width="0" style="169" hidden="1" customWidth="1"/>
    <col min="3603" max="3605" width="9.140625" style="169"/>
    <col min="3606" max="3606" width="0" style="169" hidden="1" customWidth="1"/>
    <col min="3607" max="3607" width="4" style="169" customWidth="1"/>
    <col min="3608" max="3608" width="16" style="169" bestFit="1" customWidth="1"/>
    <col min="3609" max="3609" width="15" style="169" customWidth="1"/>
    <col min="3610" max="3610" width="17.28515625" style="169" bestFit="1" customWidth="1"/>
    <col min="3611" max="3611" width="15.42578125" style="169" customWidth="1"/>
    <col min="3612" max="3612" width="14.5703125" style="169" bestFit="1" customWidth="1"/>
    <col min="3613" max="3613" width="16.42578125" style="169" customWidth="1"/>
    <col min="3614" max="3615" width="11.85546875" style="169" bestFit="1" customWidth="1"/>
    <col min="3616" max="3844" width="9.140625" style="169"/>
    <col min="3845" max="3845" width="6.85546875" style="169" customWidth="1"/>
    <col min="3846" max="3846" width="9.140625" style="169"/>
    <col min="3847" max="3847" width="4.28515625" style="169" customWidth="1"/>
    <col min="3848" max="3848" width="10.42578125" style="169" customWidth="1"/>
    <col min="3849" max="3849" width="10" style="169" customWidth="1"/>
    <col min="3850" max="3850" width="4.28515625" style="169" customWidth="1"/>
    <col min="3851" max="3852" width="9.140625" style="169"/>
    <col min="3853" max="3853" width="5.28515625" style="169" customWidth="1"/>
    <col min="3854" max="3854" width="2.28515625" style="169" customWidth="1"/>
    <col min="3855" max="3856" width="9.140625" style="169"/>
    <col min="3857" max="3857" width="5" style="169" customWidth="1"/>
    <col min="3858" max="3858" width="0" style="169" hidden="1" customWidth="1"/>
    <col min="3859" max="3861" width="9.140625" style="169"/>
    <col min="3862" max="3862" width="0" style="169" hidden="1" customWidth="1"/>
    <col min="3863" max="3863" width="4" style="169" customWidth="1"/>
    <col min="3864" max="3864" width="16" style="169" bestFit="1" customWidth="1"/>
    <col min="3865" max="3865" width="15" style="169" customWidth="1"/>
    <col min="3866" max="3866" width="17.28515625" style="169" bestFit="1" customWidth="1"/>
    <col min="3867" max="3867" width="15.42578125" style="169" customWidth="1"/>
    <col min="3868" max="3868" width="14.5703125" style="169" bestFit="1" customWidth="1"/>
    <col min="3869" max="3869" width="16.42578125" style="169" customWidth="1"/>
    <col min="3870" max="3871" width="11.85546875" style="169" bestFit="1" customWidth="1"/>
    <col min="3872" max="4100" width="9.140625" style="169"/>
    <col min="4101" max="4101" width="6.85546875" style="169" customWidth="1"/>
    <col min="4102" max="4102" width="9.140625" style="169"/>
    <col min="4103" max="4103" width="4.28515625" style="169" customWidth="1"/>
    <col min="4104" max="4104" width="10.42578125" style="169" customWidth="1"/>
    <col min="4105" max="4105" width="10" style="169" customWidth="1"/>
    <col min="4106" max="4106" width="4.28515625" style="169" customWidth="1"/>
    <col min="4107" max="4108" width="9.140625" style="169"/>
    <col min="4109" max="4109" width="5.28515625" style="169" customWidth="1"/>
    <col min="4110" max="4110" width="2.28515625" style="169" customWidth="1"/>
    <col min="4111" max="4112" width="9.140625" style="169"/>
    <col min="4113" max="4113" width="5" style="169" customWidth="1"/>
    <col min="4114" max="4114" width="0" style="169" hidden="1" customWidth="1"/>
    <col min="4115" max="4117" width="9.140625" style="169"/>
    <col min="4118" max="4118" width="0" style="169" hidden="1" customWidth="1"/>
    <col min="4119" max="4119" width="4" style="169" customWidth="1"/>
    <col min="4120" max="4120" width="16" style="169" bestFit="1" customWidth="1"/>
    <col min="4121" max="4121" width="15" style="169" customWidth="1"/>
    <col min="4122" max="4122" width="17.28515625" style="169" bestFit="1" customWidth="1"/>
    <col min="4123" max="4123" width="15.42578125" style="169" customWidth="1"/>
    <col min="4124" max="4124" width="14.5703125" style="169" bestFit="1" customWidth="1"/>
    <col min="4125" max="4125" width="16.42578125" style="169" customWidth="1"/>
    <col min="4126" max="4127" width="11.85546875" style="169" bestFit="1" customWidth="1"/>
    <col min="4128" max="4356" width="9.140625" style="169"/>
    <col min="4357" max="4357" width="6.85546875" style="169" customWidth="1"/>
    <col min="4358" max="4358" width="9.140625" style="169"/>
    <col min="4359" max="4359" width="4.28515625" style="169" customWidth="1"/>
    <col min="4360" max="4360" width="10.42578125" style="169" customWidth="1"/>
    <col min="4361" max="4361" width="10" style="169" customWidth="1"/>
    <col min="4362" max="4362" width="4.28515625" style="169" customWidth="1"/>
    <col min="4363" max="4364" width="9.140625" style="169"/>
    <col min="4365" max="4365" width="5.28515625" style="169" customWidth="1"/>
    <col min="4366" max="4366" width="2.28515625" style="169" customWidth="1"/>
    <col min="4367" max="4368" width="9.140625" style="169"/>
    <col min="4369" max="4369" width="5" style="169" customWidth="1"/>
    <col min="4370" max="4370" width="0" style="169" hidden="1" customWidth="1"/>
    <col min="4371" max="4373" width="9.140625" style="169"/>
    <col min="4374" max="4374" width="0" style="169" hidden="1" customWidth="1"/>
    <col min="4375" max="4375" width="4" style="169" customWidth="1"/>
    <col min="4376" max="4376" width="16" style="169" bestFit="1" customWidth="1"/>
    <col min="4377" max="4377" width="15" style="169" customWidth="1"/>
    <col min="4378" max="4378" width="17.28515625" style="169" bestFit="1" customWidth="1"/>
    <col min="4379" max="4379" width="15.42578125" style="169" customWidth="1"/>
    <col min="4380" max="4380" width="14.5703125" style="169" bestFit="1" customWidth="1"/>
    <col min="4381" max="4381" width="16.42578125" style="169" customWidth="1"/>
    <col min="4382" max="4383" width="11.85546875" style="169" bestFit="1" customWidth="1"/>
    <col min="4384" max="4612" width="9.140625" style="169"/>
    <col min="4613" max="4613" width="6.85546875" style="169" customWidth="1"/>
    <col min="4614" max="4614" width="9.140625" style="169"/>
    <col min="4615" max="4615" width="4.28515625" style="169" customWidth="1"/>
    <col min="4616" max="4616" width="10.42578125" style="169" customWidth="1"/>
    <col min="4617" max="4617" width="10" style="169" customWidth="1"/>
    <col min="4618" max="4618" width="4.28515625" style="169" customWidth="1"/>
    <col min="4619" max="4620" width="9.140625" style="169"/>
    <col min="4621" max="4621" width="5.28515625" style="169" customWidth="1"/>
    <col min="4622" max="4622" width="2.28515625" style="169" customWidth="1"/>
    <col min="4623" max="4624" width="9.140625" style="169"/>
    <col min="4625" max="4625" width="5" style="169" customWidth="1"/>
    <col min="4626" max="4626" width="0" style="169" hidden="1" customWidth="1"/>
    <col min="4627" max="4629" width="9.140625" style="169"/>
    <col min="4630" max="4630" width="0" style="169" hidden="1" customWidth="1"/>
    <col min="4631" max="4631" width="4" style="169" customWidth="1"/>
    <col min="4632" max="4632" width="16" style="169" bestFit="1" customWidth="1"/>
    <col min="4633" max="4633" width="15" style="169" customWidth="1"/>
    <col min="4634" max="4634" width="17.28515625" style="169" bestFit="1" customWidth="1"/>
    <col min="4635" max="4635" width="15.42578125" style="169" customWidth="1"/>
    <col min="4636" max="4636" width="14.5703125" style="169" bestFit="1" customWidth="1"/>
    <col min="4637" max="4637" width="16.42578125" style="169" customWidth="1"/>
    <col min="4638" max="4639" width="11.85546875" style="169" bestFit="1" customWidth="1"/>
    <col min="4640" max="4868" width="9.140625" style="169"/>
    <col min="4869" max="4869" width="6.85546875" style="169" customWidth="1"/>
    <col min="4870" max="4870" width="9.140625" style="169"/>
    <col min="4871" max="4871" width="4.28515625" style="169" customWidth="1"/>
    <col min="4872" max="4872" width="10.42578125" style="169" customWidth="1"/>
    <col min="4873" max="4873" width="10" style="169" customWidth="1"/>
    <col min="4874" max="4874" width="4.28515625" style="169" customWidth="1"/>
    <col min="4875" max="4876" width="9.140625" style="169"/>
    <col min="4877" max="4877" width="5.28515625" style="169" customWidth="1"/>
    <col min="4878" max="4878" width="2.28515625" style="169" customWidth="1"/>
    <col min="4879" max="4880" width="9.140625" style="169"/>
    <col min="4881" max="4881" width="5" style="169" customWidth="1"/>
    <col min="4882" max="4882" width="0" style="169" hidden="1" customWidth="1"/>
    <col min="4883" max="4885" width="9.140625" style="169"/>
    <col min="4886" max="4886" width="0" style="169" hidden="1" customWidth="1"/>
    <col min="4887" max="4887" width="4" style="169" customWidth="1"/>
    <col min="4888" max="4888" width="16" style="169" bestFit="1" customWidth="1"/>
    <col min="4889" max="4889" width="15" style="169" customWidth="1"/>
    <col min="4890" max="4890" width="17.28515625" style="169" bestFit="1" customWidth="1"/>
    <col min="4891" max="4891" width="15.42578125" style="169" customWidth="1"/>
    <col min="4892" max="4892" width="14.5703125" style="169" bestFit="1" customWidth="1"/>
    <col min="4893" max="4893" width="16.42578125" style="169" customWidth="1"/>
    <col min="4894" max="4895" width="11.85546875" style="169" bestFit="1" customWidth="1"/>
    <col min="4896" max="5124" width="9.140625" style="169"/>
    <col min="5125" max="5125" width="6.85546875" style="169" customWidth="1"/>
    <col min="5126" max="5126" width="9.140625" style="169"/>
    <col min="5127" max="5127" width="4.28515625" style="169" customWidth="1"/>
    <col min="5128" max="5128" width="10.42578125" style="169" customWidth="1"/>
    <col min="5129" max="5129" width="10" style="169" customWidth="1"/>
    <col min="5130" max="5130" width="4.28515625" style="169" customWidth="1"/>
    <col min="5131" max="5132" width="9.140625" style="169"/>
    <col min="5133" max="5133" width="5.28515625" style="169" customWidth="1"/>
    <col min="5134" max="5134" width="2.28515625" style="169" customWidth="1"/>
    <col min="5135" max="5136" width="9.140625" style="169"/>
    <col min="5137" max="5137" width="5" style="169" customWidth="1"/>
    <col min="5138" max="5138" width="0" style="169" hidden="1" customWidth="1"/>
    <col min="5139" max="5141" width="9.140625" style="169"/>
    <col min="5142" max="5142" width="0" style="169" hidden="1" customWidth="1"/>
    <col min="5143" max="5143" width="4" style="169" customWidth="1"/>
    <col min="5144" max="5144" width="16" style="169" bestFit="1" customWidth="1"/>
    <col min="5145" max="5145" width="15" style="169" customWidth="1"/>
    <col min="5146" max="5146" width="17.28515625" style="169" bestFit="1" customWidth="1"/>
    <col min="5147" max="5147" width="15.42578125" style="169" customWidth="1"/>
    <col min="5148" max="5148" width="14.5703125" style="169" bestFit="1" customWidth="1"/>
    <col min="5149" max="5149" width="16.42578125" style="169" customWidth="1"/>
    <col min="5150" max="5151" width="11.85546875" style="169" bestFit="1" customWidth="1"/>
    <col min="5152" max="5380" width="9.140625" style="169"/>
    <col min="5381" max="5381" width="6.85546875" style="169" customWidth="1"/>
    <col min="5382" max="5382" width="9.140625" style="169"/>
    <col min="5383" max="5383" width="4.28515625" style="169" customWidth="1"/>
    <col min="5384" max="5384" width="10.42578125" style="169" customWidth="1"/>
    <col min="5385" max="5385" width="10" style="169" customWidth="1"/>
    <col min="5386" max="5386" width="4.28515625" style="169" customWidth="1"/>
    <col min="5387" max="5388" width="9.140625" style="169"/>
    <col min="5389" max="5389" width="5.28515625" style="169" customWidth="1"/>
    <col min="5390" max="5390" width="2.28515625" style="169" customWidth="1"/>
    <col min="5391" max="5392" width="9.140625" style="169"/>
    <col min="5393" max="5393" width="5" style="169" customWidth="1"/>
    <col min="5394" max="5394" width="0" style="169" hidden="1" customWidth="1"/>
    <col min="5395" max="5397" width="9.140625" style="169"/>
    <col min="5398" max="5398" width="0" style="169" hidden="1" customWidth="1"/>
    <col min="5399" max="5399" width="4" style="169" customWidth="1"/>
    <col min="5400" max="5400" width="16" style="169" bestFit="1" customWidth="1"/>
    <col min="5401" max="5401" width="15" style="169" customWidth="1"/>
    <col min="5402" max="5402" width="17.28515625" style="169" bestFit="1" customWidth="1"/>
    <col min="5403" max="5403" width="15.42578125" style="169" customWidth="1"/>
    <col min="5404" max="5404" width="14.5703125" style="169" bestFit="1" customWidth="1"/>
    <col min="5405" max="5405" width="16.42578125" style="169" customWidth="1"/>
    <col min="5406" max="5407" width="11.85546875" style="169" bestFit="1" customWidth="1"/>
    <col min="5408" max="5636" width="9.140625" style="169"/>
    <col min="5637" max="5637" width="6.85546875" style="169" customWidth="1"/>
    <col min="5638" max="5638" width="9.140625" style="169"/>
    <col min="5639" max="5639" width="4.28515625" style="169" customWidth="1"/>
    <col min="5640" max="5640" width="10.42578125" style="169" customWidth="1"/>
    <col min="5641" max="5641" width="10" style="169" customWidth="1"/>
    <col min="5642" max="5642" width="4.28515625" style="169" customWidth="1"/>
    <col min="5643" max="5644" width="9.140625" style="169"/>
    <col min="5645" max="5645" width="5.28515625" style="169" customWidth="1"/>
    <col min="5646" max="5646" width="2.28515625" style="169" customWidth="1"/>
    <col min="5647" max="5648" width="9.140625" style="169"/>
    <col min="5649" max="5649" width="5" style="169" customWidth="1"/>
    <col min="5650" max="5650" width="0" style="169" hidden="1" customWidth="1"/>
    <col min="5651" max="5653" width="9.140625" style="169"/>
    <col min="5654" max="5654" width="0" style="169" hidden="1" customWidth="1"/>
    <col min="5655" max="5655" width="4" style="169" customWidth="1"/>
    <col min="5656" max="5656" width="16" style="169" bestFit="1" customWidth="1"/>
    <col min="5657" max="5657" width="15" style="169" customWidth="1"/>
    <col min="5658" max="5658" width="17.28515625" style="169" bestFit="1" customWidth="1"/>
    <col min="5659" max="5659" width="15.42578125" style="169" customWidth="1"/>
    <col min="5660" max="5660" width="14.5703125" style="169" bestFit="1" customWidth="1"/>
    <col min="5661" max="5661" width="16.42578125" style="169" customWidth="1"/>
    <col min="5662" max="5663" width="11.85546875" style="169" bestFit="1" customWidth="1"/>
    <col min="5664" max="5892" width="9.140625" style="169"/>
    <col min="5893" max="5893" width="6.85546875" style="169" customWidth="1"/>
    <col min="5894" max="5894" width="9.140625" style="169"/>
    <col min="5895" max="5895" width="4.28515625" style="169" customWidth="1"/>
    <col min="5896" max="5896" width="10.42578125" style="169" customWidth="1"/>
    <col min="5897" max="5897" width="10" style="169" customWidth="1"/>
    <col min="5898" max="5898" width="4.28515625" style="169" customWidth="1"/>
    <col min="5899" max="5900" width="9.140625" style="169"/>
    <col min="5901" max="5901" width="5.28515625" style="169" customWidth="1"/>
    <col min="5902" max="5902" width="2.28515625" style="169" customWidth="1"/>
    <col min="5903" max="5904" width="9.140625" style="169"/>
    <col min="5905" max="5905" width="5" style="169" customWidth="1"/>
    <col min="5906" max="5906" width="0" style="169" hidden="1" customWidth="1"/>
    <col min="5907" max="5909" width="9.140625" style="169"/>
    <col min="5910" max="5910" width="0" style="169" hidden="1" customWidth="1"/>
    <col min="5911" max="5911" width="4" style="169" customWidth="1"/>
    <col min="5912" max="5912" width="16" style="169" bestFit="1" customWidth="1"/>
    <col min="5913" max="5913" width="15" style="169" customWidth="1"/>
    <col min="5914" max="5914" width="17.28515625" style="169" bestFit="1" customWidth="1"/>
    <col min="5915" max="5915" width="15.42578125" style="169" customWidth="1"/>
    <col min="5916" max="5916" width="14.5703125" style="169" bestFit="1" customWidth="1"/>
    <col min="5917" max="5917" width="16.42578125" style="169" customWidth="1"/>
    <col min="5918" max="5919" width="11.85546875" style="169" bestFit="1" customWidth="1"/>
    <col min="5920" max="6148" width="9.140625" style="169"/>
    <col min="6149" max="6149" width="6.85546875" style="169" customWidth="1"/>
    <col min="6150" max="6150" width="9.140625" style="169"/>
    <col min="6151" max="6151" width="4.28515625" style="169" customWidth="1"/>
    <col min="6152" max="6152" width="10.42578125" style="169" customWidth="1"/>
    <col min="6153" max="6153" width="10" style="169" customWidth="1"/>
    <col min="6154" max="6154" width="4.28515625" style="169" customWidth="1"/>
    <col min="6155" max="6156" width="9.140625" style="169"/>
    <col min="6157" max="6157" width="5.28515625" style="169" customWidth="1"/>
    <col min="6158" max="6158" width="2.28515625" style="169" customWidth="1"/>
    <col min="6159" max="6160" width="9.140625" style="169"/>
    <col min="6161" max="6161" width="5" style="169" customWidth="1"/>
    <col min="6162" max="6162" width="0" style="169" hidden="1" customWidth="1"/>
    <col min="6163" max="6165" width="9.140625" style="169"/>
    <col min="6166" max="6166" width="0" style="169" hidden="1" customWidth="1"/>
    <col min="6167" max="6167" width="4" style="169" customWidth="1"/>
    <col min="6168" max="6168" width="16" style="169" bestFit="1" customWidth="1"/>
    <col min="6169" max="6169" width="15" style="169" customWidth="1"/>
    <col min="6170" max="6170" width="17.28515625" style="169" bestFit="1" customWidth="1"/>
    <col min="6171" max="6171" width="15.42578125" style="169" customWidth="1"/>
    <col min="6172" max="6172" width="14.5703125" style="169" bestFit="1" customWidth="1"/>
    <col min="6173" max="6173" width="16.42578125" style="169" customWidth="1"/>
    <col min="6174" max="6175" width="11.85546875" style="169" bestFit="1" customWidth="1"/>
    <col min="6176" max="6404" width="9.140625" style="169"/>
    <col min="6405" max="6405" width="6.85546875" style="169" customWidth="1"/>
    <col min="6406" max="6406" width="9.140625" style="169"/>
    <col min="6407" max="6407" width="4.28515625" style="169" customWidth="1"/>
    <col min="6408" max="6408" width="10.42578125" style="169" customWidth="1"/>
    <col min="6409" max="6409" width="10" style="169" customWidth="1"/>
    <col min="6410" max="6410" width="4.28515625" style="169" customWidth="1"/>
    <col min="6411" max="6412" width="9.140625" style="169"/>
    <col min="6413" max="6413" width="5.28515625" style="169" customWidth="1"/>
    <col min="6414" max="6414" width="2.28515625" style="169" customWidth="1"/>
    <col min="6415" max="6416" width="9.140625" style="169"/>
    <col min="6417" max="6417" width="5" style="169" customWidth="1"/>
    <col min="6418" max="6418" width="0" style="169" hidden="1" customWidth="1"/>
    <col min="6419" max="6421" width="9.140625" style="169"/>
    <col min="6422" max="6422" width="0" style="169" hidden="1" customWidth="1"/>
    <col min="6423" max="6423" width="4" style="169" customWidth="1"/>
    <col min="6424" max="6424" width="16" style="169" bestFit="1" customWidth="1"/>
    <col min="6425" max="6425" width="15" style="169" customWidth="1"/>
    <col min="6426" max="6426" width="17.28515625" style="169" bestFit="1" customWidth="1"/>
    <col min="6427" max="6427" width="15.42578125" style="169" customWidth="1"/>
    <col min="6428" max="6428" width="14.5703125" style="169" bestFit="1" customWidth="1"/>
    <col min="6429" max="6429" width="16.42578125" style="169" customWidth="1"/>
    <col min="6430" max="6431" width="11.85546875" style="169" bestFit="1" customWidth="1"/>
    <col min="6432" max="6660" width="9.140625" style="169"/>
    <col min="6661" max="6661" width="6.85546875" style="169" customWidth="1"/>
    <col min="6662" max="6662" width="9.140625" style="169"/>
    <col min="6663" max="6663" width="4.28515625" style="169" customWidth="1"/>
    <col min="6664" max="6664" width="10.42578125" style="169" customWidth="1"/>
    <col min="6665" max="6665" width="10" style="169" customWidth="1"/>
    <col min="6666" max="6666" width="4.28515625" style="169" customWidth="1"/>
    <col min="6667" max="6668" width="9.140625" style="169"/>
    <col min="6669" max="6669" width="5.28515625" style="169" customWidth="1"/>
    <col min="6670" max="6670" width="2.28515625" style="169" customWidth="1"/>
    <col min="6671" max="6672" width="9.140625" style="169"/>
    <col min="6673" max="6673" width="5" style="169" customWidth="1"/>
    <col min="6674" max="6674" width="0" style="169" hidden="1" customWidth="1"/>
    <col min="6675" max="6677" width="9.140625" style="169"/>
    <col min="6678" max="6678" width="0" style="169" hidden="1" customWidth="1"/>
    <col min="6679" max="6679" width="4" style="169" customWidth="1"/>
    <col min="6680" max="6680" width="16" style="169" bestFit="1" customWidth="1"/>
    <col min="6681" max="6681" width="15" style="169" customWidth="1"/>
    <col min="6682" max="6682" width="17.28515625" style="169" bestFit="1" customWidth="1"/>
    <col min="6683" max="6683" width="15.42578125" style="169" customWidth="1"/>
    <col min="6684" max="6684" width="14.5703125" style="169" bestFit="1" customWidth="1"/>
    <col min="6685" max="6685" width="16.42578125" style="169" customWidth="1"/>
    <col min="6686" max="6687" width="11.85546875" style="169" bestFit="1" customWidth="1"/>
    <col min="6688" max="6916" width="9.140625" style="169"/>
    <col min="6917" max="6917" width="6.85546875" style="169" customWidth="1"/>
    <col min="6918" max="6918" width="9.140625" style="169"/>
    <col min="6919" max="6919" width="4.28515625" style="169" customWidth="1"/>
    <col min="6920" max="6920" width="10.42578125" style="169" customWidth="1"/>
    <col min="6921" max="6921" width="10" style="169" customWidth="1"/>
    <col min="6922" max="6922" width="4.28515625" style="169" customWidth="1"/>
    <col min="6923" max="6924" width="9.140625" style="169"/>
    <col min="6925" max="6925" width="5.28515625" style="169" customWidth="1"/>
    <col min="6926" max="6926" width="2.28515625" style="169" customWidth="1"/>
    <col min="6927" max="6928" width="9.140625" style="169"/>
    <col min="6929" max="6929" width="5" style="169" customWidth="1"/>
    <col min="6930" max="6930" width="0" style="169" hidden="1" customWidth="1"/>
    <col min="6931" max="6933" width="9.140625" style="169"/>
    <col min="6934" max="6934" width="0" style="169" hidden="1" customWidth="1"/>
    <col min="6935" max="6935" width="4" style="169" customWidth="1"/>
    <col min="6936" max="6936" width="16" style="169" bestFit="1" customWidth="1"/>
    <col min="6937" max="6937" width="15" style="169" customWidth="1"/>
    <col min="6938" max="6938" width="17.28515625" style="169" bestFit="1" customWidth="1"/>
    <col min="6939" max="6939" width="15.42578125" style="169" customWidth="1"/>
    <col min="6940" max="6940" width="14.5703125" style="169" bestFit="1" customWidth="1"/>
    <col min="6941" max="6941" width="16.42578125" style="169" customWidth="1"/>
    <col min="6942" max="6943" width="11.85546875" style="169" bestFit="1" customWidth="1"/>
    <col min="6944" max="7172" width="9.140625" style="169"/>
    <col min="7173" max="7173" width="6.85546875" style="169" customWidth="1"/>
    <col min="7174" max="7174" width="9.140625" style="169"/>
    <col min="7175" max="7175" width="4.28515625" style="169" customWidth="1"/>
    <col min="7176" max="7176" width="10.42578125" style="169" customWidth="1"/>
    <col min="7177" max="7177" width="10" style="169" customWidth="1"/>
    <col min="7178" max="7178" width="4.28515625" style="169" customWidth="1"/>
    <col min="7179" max="7180" width="9.140625" style="169"/>
    <col min="7181" max="7181" width="5.28515625" style="169" customWidth="1"/>
    <col min="7182" max="7182" width="2.28515625" style="169" customWidth="1"/>
    <col min="7183" max="7184" width="9.140625" style="169"/>
    <col min="7185" max="7185" width="5" style="169" customWidth="1"/>
    <col min="7186" max="7186" width="0" style="169" hidden="1" customWidth="1"/>
    <col min="7187" max="7189" width="9.140625" style="169"/>
    <col min="7190" max="7190" width="0" style="169" hidden="1" customWidth="1"/>
    <col min="7191" max="7191" width="4" style="169" customWidth="1"/>
    <col min="7192" max="7192" width="16" style="169" bestFit="1" customWidth="1"/>
    <col min="7193" max="7193" width="15" style="169" customWidth="1"/>
    <col min="7194" max="7194" width="17.28515625" style="169" bestFit="1" customWidth="1"/>
    <col min="7195" max="7195" width="15.42578125" style="169" customWidth="1"/>
    <col min="7196" max="7196" width="14.5703125" style="169" bestFit="1" customWidth="1"/>
    <col min="7197" max="7197" width="16.42578125" style="169" customWidth="1"/>
    <col min="7198" max="7199" width="11.85546875" style="169" bestFit="1" customWidth="1"/>
    <col min="7200" max="7428" width="9.140625" style="169"/>
    <col min="7429" max="7429" width="6.85546875" style="169" customWidth="1"/>
    <col min="7430" max="7430" width="9.140625" style="169"/>
    <col min="7431" max="7431" width="4.28515625" style="169" customWidth="1"/>
    <col min="7432" max="7432" width="10.42578125" style="169" customWidth="1"/>
    <col min="7433" max="7433" width="10" style="169" customWidth="1"/>
    <col min="7434" max="7434" width="4.28515625" style="169" customWidth="1"/>
    <col min="7435" max="7436" width="9.140625" style="169"/>
    <col min="7437" max="7437" width="5.28515625" style="169" customWidth="1"/>
    <col min="7438" max="7438" width="2.28515625" style="169" customWidth="1"/>
    <col min="7439" max="7440" width="9.140625" style="169"/>
    <col min="7441" max="7441" width="5" style="169" customWidth="1"/>
    <col min="7442" max="7442" width="0" style="169" hidden="1" customWidth="1"/>
    <col min="7443" max="7445" width="9.140625" style="169"/>
    <col min="7446" max="7446" width="0" style="169" hidden="1" customWidth="1"/>
    <col min="7447" max="7447" width="4" style="169" customWidth="1"/>
    <col min="7448" max="7448" width="16" style="169" bestFit="1" customWidth="1"/>
    <col min="7449" max="7449" width="15" style="169" customWidth="1"/>
    <col min="7450" max="7450" width="17.28515625" style="169" bestFit="1" customWidth="1"/>
    <col min="7451" max="7451" width="15.42578125" style="169" customWidth="1"/>
    <col min="7452" max="7452" width="14.5703125" style="169" bestFit="1" customWidth="1"/>
    <col min="7453" max="7453" width="16.42578125" style="169" customWidth="1"/>
    <col min="7454" max="7455" width="11.85546875" style="169" bestFit="1" customWidth="1"/>
    <col min="7456" max="7684" width="9.140625" style="169"/>
    <col min="7685" max="7685" width="6.85546875" style="169" customWidth="1"/>
    <col min="7686" max="7686" width="9.140625" style="169"/>
    <col min="7687" max="7687" width="4.28515625" style="169" customWidth="1"/>
    <col min="7688" max="7688" width="10.42578125" style="169" customWidth="1"/>
    <col min="7689" max="7689" width="10" style="169" customWidth="1"/>
    <col min="7690" max="7690" width="4.28515625" style="169" customWidth="1"/>
    <col min="7691" max="7692" width="9.140625" style="169"/>
    <col min="7693" max="7693" width="5.28515625" style="169" customWidth="1"/>
    <col min="7694" max="7694" width="2.28515625" style="169" customWidth="1"/>
    <col min="7695" max="7696" width="9.140625" style="169"/>
    <col min="7697" max="7697" width="5" style="169" customWidth="1"/>
    <col min="7698" max="7698" width="0" style="169" hidden="1" customWidth="1"/>
    <col min="7699" max="7701" width="9.140625" style="169"/>
    <col min="7702" max="7702" width="0" style="169" hidden="1" customWidth="1"/>
    <col min="7703" max="7703" width="4" style="169" customWidth="1"/>
    <col min="7704" max="7704" width="16" style="169" bestFit="1" customWidth="1"/>
    <col min="7705" max="7705" width="15" style="169" customWidth="1"/>
    <col min="7706" max="7706" width="17.28515625" style="169" bestFit="1" customWidth="1"/>
    <col min="7707" max="7707" width="15.42578125" style="169" customWidth="1"/>
    <col min="7708" max="7708" width="14.5703125" style="169" bestFit="1" customWidth="1"/>
    <col min="7709" max="7709" width="16.42578125" style="169" customWidth="1"/>
    <col min="7710" max="7711" width="11.85546875" style="169" bestFit="1" customWidth="1"/>
    <col min="7712" max="7940" width="9.140625" style="169"/>
    <col min="7941" max="7941" width="6.85546875" style="169" customWidth="1"/>
    <col min="7942" max="7942" width="9.140625" style="169"/>
    <col min="7943" max="7943" width="4.28515625" style="169" customWidth="1"/>
    <col min="7944" max="7944" width="10.42578125" style="169" customWidth="1"/>
    <col min="7945" max="7945" width="10" style="169" customWidth="1"/>
    <col min="7946" max="7946" width="4.28515625" style="169" customWidth="1"/>
    <col min="7947" max="7948" width="9.140625" style="169"/>
    <col min="7949" max="7949" width="5.28515625" style="169" customWidth="1"/>
    <col min="7950" max="7950" width="2.28515625" style="169" customWidth="1"/>
    <col min="7951" max="7952" width="9.140625" style="169"/>
    <col min="7953" max="7953" width="5" style="169" customWidth="1"/>
    <col min="7954" max="7954" width="0" style="169" hidden="1" customWidth="1"/>
    <col min="7955" max="7957" width="9.140625" style="169"/>
    <col min="7958" max="7958" width="0" style="169" hidden="1" customWidth="1"/>
    <col min="7959" max="7959" width="4" style="169" customWidth="1"/>
    <col min="7960" max="7960" width="16" style="169" bestFit="1" customWidth="1"/>
    <col min="7961" max="7961" width="15" style="169" customWidth="1"/>
    <col min="7962" max="7962" width="17.28515625" style="169" bestFit="1" customWidth="1"/>
    <col min="7963" max="7963" width="15.42578125" style="169" customWidth="1"/>
    <col min="7964" max="7964" width="14.5703125" style="169" bestFit="1" customWidth="1"/>
    <col min="7965" max="7965" width="16.42578125" style="169" customWidth="1"/>
    <col min="7966" max="7967" width="11.85546875" style="169" bestFit="1" customWidth="1"/>
    <col min="7968" max="8196" width="9.140625" style="169"/>
    <col min="8197" max="8197" width="6.85546875" style="169" customWidth="1"/>
    <col min="8198" max="8198" width="9.140625" style="169"/>
    <col min="8199" max="8199" width="4.28515625" style="169" customWidth="1"/>
    <col min="8200" max="8200" width="10.42578125" style="169" customWidth="1"/>
    <col min="8201" max="8201" width="10" style="169" customWidth="1"/>
    <col min="8202" max="8202" width="4.28515625" style="169" customWidth="1"/>
    <col min="8203" max="8204" width="9.140625" style="169"/>
    <col min="8205" max="8205" width="5.28515625" style="169" customWidth="1"/>
    <col min="8206" max="8206" width="2.28515625" style="169" customWidth="1"/>
    <col min="8207" max="8208" width="9.140625" style="169"/>
    <col min="8209" max="8209" width="5" style="169" customWidth="1"/>
    <col min="8210" max="8210" width="0" style="169" hidden="1" customWidth="1"/>
    <col min="8211" max="8213" width="9.140625" style="169"/>
    <col min="8214" max="8214" width="0" style="169" hidden="1" customWidth="1"/>
    <col min="8215" max="8215" width="4" style="169" customWidth="1"/>
    <col min="8216" max="8216" width="16" style="169" bestFit="1" customWidth="1"/>
    <col min="8217" max="8217" width="15" style="169" customWidth="1"/>
    <col min="8218" max="8218" width="17.28515625" style="169" bestFit="1" customWidth="1"/>
    <col min="8219" max="8219" width="15.42578125" style="169" customWidth="1"/>
    <col min="8220" max="8220" width="14.5703125" style="169" bestFit="1" customWidth="1"/>
    <col min="8221" max="8221" width="16.42578125" style="169" customWidth="1"/>
    <col min="8222" max="8223" width="11.85546875" style="169" bestFit="1" customWidth="1"/>
    <col min="8224" max="8452" width="9.140625" style="169"/>
    <col min="8453" max="8453" width="6.85546875" style="169" customWidth="1"/>
    <col min="8454" max="8454" width="9.140625" style="169"/>
    <col min="8455" max="8455" width="4.28515625" style="169" customWidth="1"/>
    <col min="8456" max="8456" width="10.42578125" style="169" customWidth="1"/>
    <col min="8457" max="8457" width="10" style="169" customWidth="1"/>
    <col min="8458" max="8458" width="4.28515625" style="169" customWidth="1"/>
    <col min="8459" max="8460" width="9.140625" style="169"/>
    <col min="8461" max="8461" width="5.28515625" style="169" customWidth="1"/>
    <col min="8462" max="8462" width="2.28515625" style="169" customWidth="1"/>
    <col min="8463" max="8464" width="9.140625" style="169"/>
    <col min="8465" max="8465" width="5" style="169" customWidth="1"/>
    <col min="8466" max="8466" width="0" style="169" hidden="1" customWidth="1"/>
    <col min="8467" max="8469" width="9.140625" style="169"/>
    <col min="8470" max="8470" width="0" style="169" hidden="1" customWidth="1"/>
    <col min="8471" max="8471" width="4" style="169" customWidth="1"/>
    <col min="8472" max="8472" width="16" style="169" bestFit="1" customWidth="1"/>
    <col min="8473" max="8473" width="15" style="169" customWidth="1"/>
    <col min="8474" max="8474" width="17.28515625" style="169" bestFit="1" customWidth="1"/>
    <col min="8475" max="8475" width="15.42578125" style="169" customWidth="1"/>
    <col min="8476" max="8476" width="14.5703125" style="169" bestFit="1" customWidth="1"/>
    <col min="8477" max="8477" width="16.42578125" style="169" customWidth="1"/>
    <col min="8478" max="8479" width="11.85546875" style="169" bestFit="1" customWidth="1"/>
    <col min="8480" max="8708" width="9.140625" style="169"/>
    <col min="8709" max="8709" width="6.85546875" style="169" customWidth="1"/>
    <col min="8710" max="8710" width="9.140625" style="169"/>
    <col min="8711" max="8711" width="4.28515625" style="169" customWidth="1"/>
    <col min="8712" max="8712" width="10.42578125" style="169" customWidth="1"/>
    <col min="8713" max="8713" width="10" style="169" customWidth="1"/>
    <col min="8714" max="8714" width="4.28515625" style="169" customWidth="1"/>
    <col min="8715" max="8716" width="9.140625" style="169"/>
    <col min="8717" max="8717" width="5.28515625" style="169" customWidth="1"/>
    <col min="8718" max="8718" width="2.28515625" style="169" customWidth="1"/>
    <col min="8719" max="8720" width="9.140625" style="169"/>
    <col min="8721" max="8721" width="5" style="169" customWidth="1"/>
    <col min="8722" max="8722" width="0" style="169" hidden="1" customWidth="1"/>
    <col min="8723" max="8725" width="9.140625" style="169"/>
    <col min="8726" max="8726" width="0" style="169" hidden="1" customWidth="1"/>
    <col min="8727" max="8727" width="4" style="169" customWidth="1"/>
    <col min="8728" max="8728" width="16" style="169" bestFit="1" customWidth="1"/>
    <col min="8729" max="8729" width="15" style="169" customWidth="1"/>
    <col min="8730" max="8730" width="17.28515625" style="169" bestFit="1" customWidth="1"/>
    <col min="8731" max="8731" width="15.42578125" style="169" customWidth="1"/>
    <col min="8732" max="8732" width="14.5703125" style="169" bestFit="1" customWidth="1"/>
    <col min="8733" max="8733" width="16.42578125" style="169" customWidth="1"/>
    <col min="8734" max="8735" width="11.85546875" style="169" bestFit="1" customWidth="1"/>
    <col min="8736" max="8964" width="9.140625" style="169"/>
    <col min="8965" max="8965" width="6.85546875" style="169" customWidth="1"/>
    <col min="8966" max="8966" width="9.140625" style="169"/>
    <col min="8967" max="8967" width="4.28515625" style="169" customWidth="1"/>
    <col min="8968" max="8968" width="10.42578125" style="169" customWidth="1"/>
    <col min="8969" max="8969" width="10" style="169" customWidth="1"/>
    <col min="8970" max="8970" width="4.28515625" style="169" customWidth="1"/>
    <col min="8971" max="8972" width="9.140625" style="169"/>
    <col min="8973" max="8973" width="5.28515625" style="169" customWidth="1"/>
    <col min="8974" max="8974" width="2.28515625" style="169" customWidth="1"/>
    <col min="8975" max="8976" width="9.140625" style="169"/>
    <col min="8977" max="8977" width="5" style="169" customWidth="1"/>
    <col min="8978" max="8978" width="0" style="169" hidden="1" customWidth="1"/>
    <col min="8979" max="8981" width="9.140625" style="169"/>
    <col min="8982" max="8982" width="0" style="169" hidden="1" customWidth="1"/>
    <col min="8983" max="8983" width="4" style="169" customWidth="1"/>
    <col min="8984" max="8984" width="16" style="169" bestFit="1" customWidth="1"/>
    <col min="8985" max="8985" width="15" style="169" customWidth="1"/>
    <col min="8986" max="8986" width="17.28515625" style="169" bestFit="1" customWidth="1"/>
    <col min="8987" max="8987" width="15.42578125" style="169" customWidth="1"/>
    <col min="8988" max="8988" width="14.5703125" style="169" bestFit="1" customWidth="1"/>
    <col min="8989" max="8989" width="16.42578125" style="169" customWidth="1"/>
    <col min="8990" max="8991" width="11.85546875" style="169" bestFit="1" customWidth="1"/>
    <col min="8992" max="9220" width="9.140625" style="169"/>
    <col min="9221" max="9221" width="6.85546875" style="169" customWidth="1"/>
    <col min="9222" max="9222" width="9.140625" style="169"/>
    <col min="9223" max="9223" width="4.28515625" style="169" customWidth="1"/>
    <col min="9224" max="9224" width="10.42578125" style="169" customWidth="1"/>
    <col min="9225" max="9225" width="10" style="169" customWidth="1"/>
    <col min="9226" max="9226" width="4.28515625" style="169" customWidth="1"/>
    <col min="9227" max="9228" width="9.140625" style="169"/>
    <col min="9229" max="9229" width="5.28515625" style="169" customWidth="1"/>
    <col min="9230" max="9230" width="2.28515625" style="169" customWidth="1"/>
    <col min="9231" max="9232" width="9.140625" style="169"/>
    <col min="9233" max="9233" width="5" style="169" customWidth="1"/>
    <col min="9234" max="9234" width="0" style="169" hidden="1" customWidth="1"/>
    <col min="9235" max="9237" width="9.140625" style="169"/>
    <col min="9238" max="9238" width="0" style="169" hidden="1" customWidth="1"/>
    <col min="9239" max="9239" width="4" style="169" customWidth="1"/>
    <col min="9240" max="9240" width="16" style="169" bestFit="1" customWidth="1"/>
    <col min="9241" max="9241" width="15" style="169" customWidth="1"/>
    <col min="9242" max="9242" width="17.28515625" style="169" bestFit="1" customWidth="1"/>
    <col min="9243" max="9243" width="15.42578125" style="169" customWidth="1"/>
    <col min="9244" max="9244" width="14.5703125" style="169" bestFit="1" customWidth="1"/>
    <col min="9245" max="9245" width="16.42578125" style="169" customWidth="1"/>
    <col min="9246" max="9247" width="11.85546875" style="169" bestFit="1" customWidth="1"/>
    <col min="9248" max="9476" width="9.140625" style="169"/>
    <col min="9477" max="9477" width="6.85546875" style="169" customWidth="1"/>
    <col min="9478" max="9478" width="9.140625" style="169"/>
    <col min="9479" max="9479" width="4.28515625" style="169" customWidth="1"/>
    <col min="9480" max="9480" width="10.42578125" style="169" customWidth="1"/>
    <col min="9481" max="9481" width="10" style="169" customWidth="1"/>
    <col min="9482" max="9482" width="4.28515625" style="169" customWidth="1"/>
    <col min="9483" max="9484" width="9.140625" style="169"/>
    <col min="9485" max="9485" width="5.28515625" style="169" customWidth="1"/>
    <col min="9486" max="9486" width="2.28515625" style="169" customWidth="1"/>
    <col min="9487" max="9488" width="9.140625" style="169"/>
    <col min="9489" max="9489" width="5" style="169" customWidth="1"/>
    <col min="9490" max="9490" width="0" style="169" hidden="1" customWidth="1"/>
    <col min="9491" max="9493" width="9.140625" style="169"/>
    <col min="9494" max="9494" width="0" style="169" hidden="1" customWidth="1"/>
    <col min="9495" max="9495" width="4" style="169" customWidth="1"/>
    <col min="9496" max="9496" width="16" style="169" bestFit="1" customWidth="1"/>
    <col min="9497" max="9497" width="15" style="169" customWidth="1"/>
    <col min="9498" max="9498" width="17.28515625" style="169" bestFit="1" customWidth="1"/>
    <col min="9499" max="9499" width="15.42578125" style="169" customWidth="1"/>
    <col min="9500" max="9500" width="14.5703125" style="169" bestFit="1" customWidth="1"/>
    <col min="9501" max="9501" width="16.42578125" style="169" customWidth="1"/>
    <col min="9502" max="9503" width="11.85546875" style="169" bestFit="1" customWidth="1"/>
    <col min="9504" max="9732" width="9.140625" style="169"/>
    <col min="9733" max="9733" width="6.85546875" style="169" customWidth="1"/>
    <col min="9734" max="9734" width="9.140625" style="169"/>
    <col min="9735" max="9735" width="4.28515625" style="169" customWidth="1"/>
    <col min="9736" max="9736" width="10.42578125" style="169" customWidth="1"/>
    <col min="9737" max="9737" width="10" style="169" customWidth="1"/>
    <col min="9738" max="9738" width="4.28515625" style="169" customWidth="1"/>
    <col min="9739" max="9740" width="9.140625" style="169"/>
    <col min="9741" max="9741" width="5.28515625" style="169" customWidth="1"/>
    <col min="9742" max="9742" width="2.28515625" style="169" customWidth="1"/>
    <col min="9743" max="9744" width="9.140625" style="169"/>
    <col min="9745" max="9745" width="5" style="169" customWidth="1"/>
    <col min="9746" max="9746" width="0" style="169" hidden="1" customWidth="1"/>
    <col min="9747" max="9749" width="9.140625" style="169"/>
    <col min="9750" max="9750" width="0" style="169" hidden="1" customWidth="1"/>
    <col min="9751" max="9751" width="4" style="169" customWidth="1"/>
    <col min="9752" max="9752" width="16" style="169" bestFit="1" customWidth="1"/>
    <col min="9753" max="9753" width="15" style="169" customWidth="1"/>
    <col min="9754" max="9754" width="17.28515625" style="169" bestFit="1" customWidth="1"/>
    <col min="9755" max="9755" width="15.42578125" style="169" customWidth="1"/>
    <col min="9756" max="9756" width="14.5703125" style="169" bestFit="1" customWidth="1"/>
    <col min="9757" max="9757" width="16.42578125" style="169" customWidth="1"/>
    <col min="9758" max="9759" width="11.85546875" style="169" bestFit="1" customWidth="1"/>
    <col min="9760" max="9988" width="9.140625" style="169"/>
    <col min="9989" max="9989" width="6.85546875" style="169" customWidth="1"/>
    <col min="9990" max="9990" width="9.140625" style="169"/>
    <col min="9991" max="9991" width="4.28515625" style="169" customWidth="1"/>
    <col min="9992" max="9992" width="10.42578125" style="169" customWidth="1"/>
    <col min="9993" max="9993" width="10" style="169" customWidth="1"/>
    <col min="9994" max="9994" width="4.28515625" style="169" customWidth="1"/>
    <col min="9995" max="9996" width="9.140625" style="169"/>
    <col min="9997" max="9997" width="5.28515625" style="169" customWidth="1"/>
    <col min="9998" max="9998" width="2.28515625" style="169" customWidth="1"/>
    <col min="9999" max="10000" width="9.140625" style="169"/>
    <col min="10001" max="10001" width="5" style="169" customWidth="1"/>
    <col min="10002" max="10002" width="0" style="169" hidden="1" customWidth="1"/>
    <col min="10003" max="10005" width="9.140625" style="169"/>
    <col min="10006" max="10006" width="0" style="169" hidden="1" customWidth="1"/>
    <col min="10007" max="10007" width="4" style="169" customWidth="1"/>
    <col min="10008" max="10008" width="16" style="169" bestFit="1" customWidth="1"/>
    <col min="10009" max="10009" width="15" style="169" customWidth="1"/>
    <col min="10010" max="10010" width="17.28515625" style="169" bestFit="1" customWidth="1"/>
    <col min="10011" max="10011" width="15.42578125" style="169" customWidth="1"/>
    <col min="10012" max="10012" width="14.5703125" style="169" bestFit="1" customWidth="1"/>
    <col min="10013" max="10013" width="16.42578125" style="169" customWidth="1"/>
    <col min="10014" max="10015" width="11.85546875" style="169" bestFit="1" customWidth="1"/>
    <col min="10016" max="10244" width="9.140625" style="169"/>
    <col min="10245" max="10245" width="6.85546875" style="169" customWidth="1"/>
    <col min="10246" max="10246" width="9.140625" style="169"/>
    <col min="10247" max="10247" width="4.28515625" style="169" customWidth="1"/>
    <col min="10248" max="10248" width="10.42578125" style="169" customWidth="1"/>
    <col min="10249" max="10249" width="10" style="169" customWidth="1"/>
    <col min="10250" max="10250" width="4.28515625" style="169" customWidth="1"/>
    <col min="10251" max="10252" width="9.140625" style="169"/>
    <col min="10253" max="10253" width="5.28515625" style="169" customWidth="1"/>
    <col min="10254" max="10254" width="2.28515625" style="169" customWidth="1"/>
    <col min="10255" max="10256" width="9.140625" style="169"/>
    <col min="10257" max="10257" width="5" style="169" customWidth="1"/>
    <col min="10258" max="10258" width="0" style="169" hidden="1" customWidth="1"/>
    <col min="10259" max="10261" width="9.140625" style="169"/>
    <col min="10262" max="10262" width="0" style="169" hidden="1" customWidth="1"/>
    <col min="10263" max="10263" width="4" style="169" customWidth="1"/>
    <col min="10264" max="10264" width="16" style="169" bestFit="1" customWidth="1"/>
    <col min="10265" max="10265" width="15" style="169" customWidth="1"/>
    <col min="10266" max="10266" width="17.28515625" style="169" bestFit="1" customWidth="1"/>
    <col min="10267" max="10267" width="15.42578125" style="169" customWidth="1"/>
    <col min="10268" max="10268" width="14.5703125" style="169" bestFit="1" customWidth="1"/>
    <col min="10269" max="10269" width="16.42578125" style="169" customWidth="1"/>
    <col min="10270" max="10271" width="11.85546875" style="169" bestFit="1" customWidth="1"/>
    <col min="10272" max="10500" width="9.140625" style="169"/>
    <col min="10501" max="10501" width="6.85546875" style="169" customWidth="1"/>
    <col min="10502" max="10502" width="9.140625" style="169"/>
    <col min="10503" max="10503" width="4.28515625" style="169" customWidth="1"/>
    <col min="10504" max="10504" width="10.42578125" style="169" customWidth="1"/>
    <col min="10505" max="10505" width="10" style="169" customWidth="1"/>
    <col min="10506" max="10506" width="4.28515625" style="169" customWidth="1"/>
    <col min="10507" max="10508" width="9.140625" style="169"/>
    <col min="10509" max="10509" width="5.28515625" style="169" customWidth="1"/>
    <col min="10510" max="10510" width="2.28515625" style="169" customWidth="1"/>
    <col min="10511" max="10512" width="9.140625" style="169"/>
    <col min="10513" max="10513" width="5" style="169" customWidth="1"/>
    <col min="10514" max="10514" width="0" style="169" hidden="1" customWidth="1"/>
    <col min="10515" max="10517" width="9.140625" style="169"/>
    <col min="10518" max="10518" width="0" style="169" hidden="1" customWidth="1"/>
    <col min="10519" max="10519" width="4" style="169" customWidth="1"/>
    <col min="10520" max="10520" width="16" style="169" bestFit="1" customWidth="1"/>
    <col min="10521" max="10521" width="15" style="169" customWidth="1"/>
    <col min="10522" max="10522" width="17.28515625" style="169" bestFit="1" customWidth="1"/>
    <col min="10523" max="10523" width="15.42578125" style="169" customWidth="1"/>
    <col min="10524" max="10524" width="14.5703125" style="169" bestFit="1" customWidth="1"/>
    <col min="10525" max="10525" width="16.42578125" style="169" customWidth="1"/>
    <col min="10526" max="10527" width="11.85546875" style="169" bestFit="1" customWidth="1"/>
    <col min="10528" max="10756" width="9.140625" style="169"/>
    <col min="10757" max="10757" width="6.85546875" style="169" customWidth="1"/>
    <col min="10758" max="10758" width="9.140625" style="169"/>
    <col min="10759" max="10759" width="4.28515625" style="169" customWidth="1"/>
    <col min="10760" max="10760" width="10.42578125" style="169" customWidth="1"/>
    <col min="10761" max="10761" width="10" style="169" customWidth="1"/>
    <col min="10762" max="10762" width="4.28515625" style="169" customWidth="1"/>
    <col min="10763" max="10764" width="9.140625" style="169"/>
    <col min="10765" max="10765" width="5.28515625" style="169" customWidth="1"/>
    <col min="10766" max="10766" width="2.28515625" style="169" customWidth="1"/>
    <col min="10767" max="10768" width="9.140625" style="169"/>
    <col min="10769" max="10769" width="5" style="169" customWidth="1"/>
    <col min="10770" max="10770" width="0" style="169" hidden="1" customWidth="1"/>
    <col min="10771" max="10773" width="9.140625" style="169"/>
    <col min="10774" max="10774" width="0" style="169" hidden="1" customWidth="1"/>
    <col min="10775" max="10775" width="4" style="169" customWidth="1"/>
    <col min="10776" max="10776" width="16" style="169" bestFit="1" customWidth="1"/>
    <col min="10777" max="10777" width="15" style="169" customWidth="1"/>
    <col min="10778" max="10778" width="17.28515625" style="169" bestFit="1" customWidth="1"/>
    <col min="10779" max="10779" width="15.42578125" style="169" customWidth="1"/>
    <col min="10780" max="10780" width="14.5703125" style="169" bestFit="1" customWidth="1"/>
    <col min="10781" max="10781" width="16.42578125" style="169" customWidth="1"/>
    <col min="10782" max="10783" width="11.85546875" style="169" bestFit="1" customWidth="1"/>
    <col min="10784" max="11012" width="9.140625" style="169"/>
    <col min="11013" max="11013" width="6.85546875" style="169" customWidth="1"/>
    <col min="11014" max="11014" width="9.140625" style="169"/>
    <col min="11015" max="11015" width="4.28515625" style="169" customWidth="1"/>
    <col min="11016" max="11016" width="10.42578125" style="169" customWidth="1"/>
    <col min="11017" max="11017" width="10" style="169" customWidth="1"/>
    <col min="11018" max="11018" width="4.28515625" style="169" customWidth="1"/>
    <col min="11019" max="11020" width="9.140625" style="169"/>
    <col min="11021" max="11021" width="5.28515625" style="169" customWidth="1"/>
    <col min="11022" max="11022" width="2.28515625" style="169" customWidth="1"/>
    <col min="11023" max="11024" width="9.140625" style="169"/>
    <col min="11025" max="11025" width="5" style="169" customWidth="1"/>
    <col min="11026" max="11026" width="0" style="169" hidden="1" customWidth="1"/>
    <col min="11027" max="11029" width="9.140625" style="169"/>
    <col min="11030" max="11030" width="0" style="169" hidden="1" customWidth="1"/>
    <col min="11031" max="11031" width="4" style="169" customWidth="1"/>
    <col min="11032" max="11032" width="16" style="169" bestFit="1" customWidth="1"/>
    <col min="11033" max="11033" width="15" style="169" customWidth="1"/>
    <col min="11034" max="11034" width="17.28515625" style="169" bestFit="1" customWidth="1"/>
    <col min="11035" max="11035" width="15.42578125" style="169" customWidth="1"/>
    <col min="11036" max="11036" width="14.5703125" style="169" bestFit="1" customWidth="1"/>
    <col min="11037" max="11037" width="16.42578125" style="169" customWidth="1"/>
    <col min="11038" max="11039" width="11.85546875" style="169" bestFit="1" customWidth="1"/>
    <col min="11040" max="11268" width="9.140625" style="169"/>
    <col min="11269" max="11269" width="6.85546875" style="169" customWidth="1"/>
    <col min="11270" max="11270" width="9.140625" style="169"/>
    <col min="11271" max="11271" width="4.28515625" style="169" customWidth="1"/>
    <col min="11272" max="11272" width="10.42578125" style="169" customWidth="1"/>
    <col min="11273" max="11273" width="10" style="169" customWidth="1"/>
    <col min="11274" max="11274" width="4.28515625" style="169" customWidth="1"/>
    <col min="11275" max="11276" width="9.140625" style="169"/>
    <col min="11277" max="11277" width="5.28515625" style="169" customWidth="1"/>
    <col min="11278" max="11278" width="2.28515625" style="169" customWidth="1"/>
    <col min="11279" max="11280" width="9.140625" style="169"/>
    <col min="11281" max="11281" width="5" style="169" customWidth="1"/>
    <col min="11282" max="11282" width="0" style="169" hidden="1" customWidth="1"/>
    <col min="11283" max="11285" width="9.140625" style="169"/>
    <col min="11286" max="11286" width="0" style="169" hidden="1" customWidth="1"/>
    <col min="11287" max="11287" width="4" style="169" customWidth="1"/>
    <col min="11288" max="11288" width="16" style="169" bestFit="1" customWidth="1"/>
    <col min="11289" max="11289" width="15" style="169" customWidth="1"/>
    <col min="11290" max="11290" width="17.28515625" style="169" bestFit="1" customWidth="1"/>
    <col min="11291" max="11291" width="15.42578125" style="169" customWidth="1"/>
    <col min="11292" max="11292" width="14.5703125" style="169" bestFit="1" customWidth="1"/>
    <col min="11293" max="11293" width="16.42578125" style="169" customWidth="1"/>
    <col min="11294" max="11295" width="11.85546875" style="169" bestFit="1" customWidth="1"/>
    <col min="11296" max="11524" width="9.140625" style="169"/>
    <col min="11525" max="11525" width="6.85546875" style="169" customWidth="1"/>
    <col min="11526" max="11526" width="9.140625" style="169"/>
    <col min="11527" max="11527" width="4.28515625" style="169" customWidth="1"/>
    <col min="11528" max="11528" width="10.42578125" style="169" customWidth="1"/>
    <col min="11529" max="11529" width="10" style="169" customWidth="1"/>
    <col min="11530" max="11530" width="4.28515625" style="169" customWidth="1"/>
    <col min="11531" max="11532" width="9.140625" style="169"/>
    <col min="11533" max="11533" width="5.28515625" style="169" customWidth="1"/>
    <col min="11534" max="11534" width="2.28515625" style="169" customWidth="1"/>
    <col min="11535" max="11536" width="9.140625" style="169"/>
    <col min="11537" max="11537" width="5" style="169" customWidth="1"/>
    <col min="11538" max="11538" width="0" style="169" hidden="1" customWidth="1"/>
    <col min="11539" max="11541" width="9.140625" style="169"/>
    <col min="11542" max="11542" width="0" style="169" hidden="1" customWidth="1"/>
    <col min="11543" max="11543" width="4" style="169" customWidth="1"/>
    <col min="11544" max="11544" width="16" style="169" bestFit="1" customWidth="1"/>
    <col min="11545" max="11545" width="15" style="169" customWidth="1"/>
    <col min="11546" max="11546" width="17.28515625" style="169" bestFit="1" customWidth="1"/>
    <col min="11547" max="11547" width="15.42578125" style="169" customWidth="1"/>
    <col min="11548" max="11548" width="14.5703125" style="169" bestFit="1" customWidth="1"/>
    <col min="11549" max="11549" width="16.42578125" style="169" customWidth="1"/>
    <col min="11550" max="11551" width="11.85546875" style="169" bestFit="1" customWidth="1"/>
    <col min="11552" max="11780" width="9.140625" style="169"/>
    <col min="11781" max="11781" width="6.85546875" style="169" customWidth="1"/>
    <col min="11782" max="11782" width="9.140625" style="169"/>
    <col min="11783" max="11783" width="4.28515625" style="169" customWidth="1"/>
    <col min="11784" max="11784" width="10.42578125" style="169" customWidth="1"/>
    <col min="11785" max="11785" width="10" style="169" customWidth="1"/>
    <col min="11786" max="11786" width="4.28515625" style="169" customWidth="1"/>
    <col min="11787" max="11788" width="9.140625" style="169"/>
    <col min="11789" max="11789" width="5.28515625" style="169" customWidth="1"/>
    <col min="11790" max="11790" width="2.28515625" style="169" customWidth="1"/>
    <col min="11791" max="11792" width="9.140625" style="169"/>
    <col min="11793" max="11793" width="5" style="169" customWidth="1"/>
    <col min="11794" max="11794" width="0" style="169" hidden="1" customWidth="1"/>
    <col min="11795" max="11797" width="9.140625" style="169"/>
    <col min="11798" max="11798" width="0" style="169" hidden="1" customWidth="1"/>
    <col min="11799" max="11799" width="4" style="169" customWidth="1"/>
    <col min="11800" max="11800" width="16" style="169" bestFit="1" customWidth="1"/>
    <col min="11801" max="11801" width="15" style="169" customWidth="1"/>
    <col min="11802" max="11802" width="17.28515625" style="169" bestFit="1" customWidth="1"/>
    <col min="11803" max="11803" width="15.42578125" style="169" customWidth="1"/>
    <col min="11804" max="11804" width="14.5703125" style="169" bestFit="1" customWidth="1"/>
    <col min="11805" max="11805" width="16.42578125" style="169" customWidth="1"/>
    <col min="11806" max="11807" width="11.85546875" style="169" bestFit="1" customWidth="1"/>
    <col min="11808" max="12036" width="9.140625" style="169"/>
    <col min="12037" max="12037" width="6.85546875" style="169" customWidth="1"/>
    <col min="12038" max="12038" width="9.140625" style="169"/>
    <col min="12039" max="12039" width="4.28515625" style="169" customWidth="1"/>
    <col min="12040" max="12040" width="10.42578125" style="169" customWidth="1"/>
    <col min="12041" max="12041" width="10" style="169" customWidth="1"/>
    <col min="12042" max="12042" width="4.28515625" style="169" customWidth="1"/>
    <col min="12043" max="12044" width="9.140625" style="169"/>
    <col min="12045" max="12045" width="5.28515625" style="169" customWidth="1"/>
    <col min="12046" max="12046" width="2.28515625" style="169" customWidth="1"/>
    <col min="12047" max="12048" width="9.140625" style="169"/>
    <col min="12049" max="12049" width="5" style="169" customWidth="1"/>
    <col min="12050" max="12050" width="0" style="169" hidden="1" customWidth="1"/>
    <col min="12051" max="12053" width="9.140625" style="169"/>
    <col min="12054" max="12054" width="0" style="169" hidden="1" customWidth="1"/>
    <col min="12055" max="12055" width="4" style="169" customWidth="1"/>
    <col min="12056" max="12056" width="16" style="169" bestFit="1" customWidth="1"/>
    <col min="12057" max="12057" width="15" style="169" customWidth="1"/>
    <col min="12058" max="12058" width="17.28515625" style="169" bestFit="1" customWidth="1"/>
    <col min="12059" max="12059" width="15.42578125" style="169" customWidth="1"/>
    <col min="12060" max="12060" width="14.5703125" style="169" bestFit="1" customWidth="1"/>
    <col min="12061" max="12061" width="16.42578125" style="169" customWidth="1"/>
    <col min="12062" max="12063" width="11.85546875" style="169" bestFit="1" customWidth="1"/>
    <col min="12064" max="12292" width="9.140625" style="169"/>
    <col min="12293" max="12293" width="6.85546875" style="169" customWidth="1"/>
    <col min="12294" max="12294" width="9.140625" style="169"/>
    <col min="12295" max="12295" width="4.28515625" style="169" customWidth="1"/>
    <col min="12296" max="12296" width="10.42578125" style="169" customWidth="1"/>
    <col min="12297" max="12297" width="10" style="169" customWidth="1"/>
    <col min="12298" max="12298" width="4.28515625" style="169" customWidth="1"/>
    <col min="12299" max="12300" width="9.140625" style="169"/>
    <col min="12301" max="12301" width="5.28515625" style="169" customWidth="1"/>
    <col min="12302" max="12302" width="2.28515625" style="169" customWidth="1"/>
    <col min="12303" max="12304" width="9.140625" style="169"/>
    <col min="12305" max="12305" width="5" style="169" customWidth="1"/>
    <col min="12306" max="12306" width="0" style="169" hidden="1" customWidth="1"/>
    <col min="12307" max="12309" width="9.140625" style="169"/>
    <col min="12310" max="12310" width="0" style="169" hidden="1" customWidth="1"/>
    <col min="12311" max="12311" width="4" style="169" customWidth="1"/>
    <col min="12312" max="12312" width="16" style="169" bestFit="1" customWidth="1"/>
    <col min="12313" max="12313" width="15" style="169" customWidth="1"/>
    <col min="12314" max="12314" width="17.28515625" style="169" bestFit="1" customWidth="1"/>
    <col min="12315" max="12315" width="15.42578125" style="169" customWidth="1"/>
    <col min="12316" max="12316" width="14.5703125" style="169" bestFit="1" customWidth="1"/>
    <col min="12317" max="12317" width="16.42578125" style="169" customWidth="1"/>
    <col min="12318" max="12319" width="11.85546875" style="169" bestFit="1" customWidth="1"/>
    <col min="12320" max="12548" width="9.140625" style="169"/>
    <col min="12549" max="12549" width="6.85546875" style="169" customWidth="1"/>
    <col min="12550" max="12550" width="9.140625" style="169"/>
    <col min="12551" max="12551" width="4.28515625" style="169" customWidth="1"/>
    <col min="12552" max="12552" width="10.42578125" style="169" customWidth="1"/>
    <col min="12553" max="12553" width="10" style="169" customWidth="1"/>
    <col min="12554" max="12554" width="4.28515625" style="169" customWidth="1"/>
    <col min="12555" max="12556" width="9.140625" style="169"/>
    <col min="12557" max="12557" width="5.28515625" style="169" customWidth="1"/>
    <col min="12558" max="12558" width="2.28515625" style="169" customWidth="1"/>
    <col min="12559" max="12560" width="9.140625" style="169"/>
    <col min="12561" max="12561" width="5" style="169" customWidth="1"/>
    <col min="12562" max="12562" width="0" style="169" hidden="1" customWidth="1"/>
    <col min="12563" max="12565" width="9.140625" style="169"/>
    <col min="12566" max="12566" width="0" style="169" hidden="1" customWidth="1"/>
    <col min="12567" max="12567" width="4" style="169" customWidth="1"/>
    <col min="12568" max="12568" width="16" style="169" bestFit="1" customWidth="1"/>
    <col min="12569" max="12569" width="15" style="169" customWidth="1"/>
    <col min="12570" max="12570" width="17.28515625" style="169" bestFit="1" customWidth="1"/>
    <col min="12571" max="12571" width="15.42578125" style="169" customWidth="1"/>
    <col min="12572" max="12572" width="14.5703125" style="169" bestFit="1" customWidth="1"/>
    <col min="12573" max="12573" width="16.42578125" style="169" customWidth="1"/>
    <col min="12574" max="12575" width="11.85546875" style="169" bestFit="1" customWidth="1"/>
    <col min="12576" max="12804" width="9.140625" style="169"/>
    <col min="12805" max="12805" width="6.85546875" style="169" customWidth="1"/>
    <col min="12806" max="12806" width="9.140625" style="169"/>
    <col min="12807" max="12807" width="4.28515625" style="169" customWidth="1"/>
    <col min="12808" max="12808" width="10.42578125" style="169" customWidth="1"/>
    <col min="12809" max="12809" width="10" style="169" customWidth="1"/>
    <col min="12810" max="12810" width="4.28515625" style="169" customWidth="1"/>
    <col min="12811" max="12812" width="9.140625" style="169"/>
    <col min="12813" max="12813" width="5.28515625" style="169" customWidth="1"/>
    <col min="12814" max="12814" width="2.28515625" style="169" customWidth="1"/>
    <col min="12815" max="12816" width="9.140625" style="169"/>
    <col min="12817" max="12817" width="5" style="169" customWidth="1"/>
    <col min="12818" max="12818" width="0" style="169" hidden="1" customWidth="1"/>
    <col min="12819" max="12821" width="9.140625" style="169"/>
    <col min="12822" max="12822" width="0" style="169" hidden="1" customWidth="1"/>
    <col min="12823" max="12823" width="4" style="169" customWidth="1"/>
    <col min="12824" max="12824" width="16" style="169" bestFit="1" customWidth="1"/>
    <col min="12825" max="12825" width="15" style="169" customWidth="1"/>
    <col min="12826" max="12826" width="17.28515625" style="169" bestFit="1" customWidth="1"/>
    <col min="12827" max="12827" width="15.42578125" style="169" customWidth="1"/>
    <col min="12828" max="12828" width="14.5703125" style="169" bestFit="1" customWidth="1"/>
    <col min="12829" max="12829" width="16.42578125" style="169" customWidth="1"/>
    <col min="12830" max="12831" width="11.85546875" style="169" bestFit="1" customWidth="1"/>
    <col min="12832" max="13060" width="9.140625" style="169"/>
    <col min="13061" max="13061" width="6.85546875" style="169" customWidth="1"/>
    <col min="13062" max="13062" width="9.140625" style="169"/>
    <col min="13063" max="13063" width="4.28515625" style="169" customWidth="1"/>
    <col min="13064" max="13064" width="10.42578125" style="169" customWidth="1"/>
    <col min="13065" max="13065" width="10" style="169" customWidth="1"/>
    <col min="13066" max="13066" width="4.28515625" style="169" customWidth="1"/>
    <col min="13067" max="13068" width="9.140625" style="169"/>
    <col min="13069" max="13069" width="5.28515625" style="169" customWidth="1"/>
    <col min="13070" max="13070" width="2.28515625" style="169" customWidth="1"/>
    <col min="13071" max="13072" width="9.140625" style="169"/>
    <col min="13073" max="13073" width="5" style="169" customWidth="1"/>
    <col min="13074" max="13074" width="0" style="169" hidden="1" customWidth="1"/>
    <col min="13075" max="13077" width="9.140625" style="169"/>
    <col min="13078" max="13078" width="0" style="169" hidden="1" customWidth="1"/>
    <col min="13079" max="13079" width="4" style="169" customWidth="1"/>
    <col min="13080" max="13080" width="16" style="169" bestFit="1" customWidth="1"/>
    <col min="13081" max="13081" width="15" style="169" customWidth="1"/>
    <col min="13082" max="13082" width="17.28515625" style="169" bestFit="1" customWidth="1"/>
    <col min="13083" max="13083" width="15.42578125" style="169" customWidth="1"/>
    <col min="13084" max="13084" width="14.5703125" style="169" bestFit="1" customWidth="1"/>
    <col min="13085" max="13085" width="16.42578125" style="169" customWidth="1"/>
    <col min="13086" max="13087" width="11.85546875" style="169" bestFit="1" customWidth="1"/>
    <col min="13088" max="13316" width="9.140625" style="169"/>
    <col min="13317" max="13317" width="6.85546875" style="169" customWidth="1"/>
    <col min="13318" max="13318" width="9.140625" style="169"/>
    <col min="13319" max="13319" width="4.28515625" style="169" customWidth="1"/>
    <col min="13320" max="13320" width="10.42578125" style="169" customWidth="1"/>
    <col min="13321" max="13321" width="10" style="169" customWidth="1"/>
    <col min="13322" max="13322" width="4.28515625" style="169" customWidth="1"/>
    <col min="13323" max="13324" width="9.140625" style="169"/>
    <col min="13325" max="13325" width="5.28515625" style="169" customWidth="1"/>
    <col min="13326" max="13326" width="2.28515625" style="169" customWidth="1"/>
    <col min="13327" max="13328" width="9.140625" style="169"/>
    <col min="13329" max="13329" width="5" style="169" customWidth="1"/>
    <col min="13330" max="13330" width="0" style="169" hidden="1" customWidth="1"/>
    <col min="13331" max="13333" width="9.140625" style="169"/>
    <col min="13334" max="13334" width="0" style="169" hidden="1" customWidth="1"/>
    <col min="13335" max="13335" width="4" style="169" customWidth="1"/>
    <col min="13336" max="13336" width="16" style="169" bestFit="1" customWidth="1"/>
    <col min="13337" max="13337" width="15" style="169" customWidth="1"/>
    <col min="13338" max="13338" width="17.28515625" style="169" bestFit="1" customWidth="1"/>
    <col min="13339" max="13339" width="15.42578125" style="169" customWidth="1"/>
    <col min="13340" max="13340" width="14.5703125" style="169" bestFit="1" customWidth="1"/>
    <col min="13341" max="13341" width="16.42578125" style="169" customWidth="1"/>
    <col min="13342" max="13343" width="11.85546875" style="169" bestFit="1" customWidth="1"/>
    <col min="13344" max="13572" width="9.140625" style="169"/>
    <col min="13573" max="13573" width="6.85546875" style="169" customWidth="1"/>
    <col min="13574" max="13574" width="9.140625" style="169"/>
    <col min="13575" max="13575" width="4.28515625" style="169" customWidth="1"/>
    <col min="13576" max="13576" width="10.42578125" style="169" customWidth="1"/>
    <col min="13577" max="13577" width="10" style="169" customWidth="1"/>
    <col min="13578" max="13578" width="4.28515625" style="169" customWidth="1"/>
    <col min="13579" max="13580" width="9.140625" style="169"/>
    <col min="13581" max="13581" width="5.28515625" style="169" customWidth="1"/>
    <col min="13582" max="13582" width="2.28515625" style="169" customWidth="1"/>
    <col min="13583" max="13584" width="9.140625" style="169"/>
    <col min="13585" max="13585" width="5" style="169" customWidth="1"/>
    <col min="13586" max="13586" width="0" style="169" hidden="1" customWidth="1"/>
    <col min="13587" max="13589" width="9.140625" style="169"/>
    <col min="13590" max="13590" width="0" style="169" hidden="1" customWidth="1"/>
    <col min="13591" max="13591" width="4" style="169" customWidth="1"/>
    <col min="13592" max="13592" width="16" style="169" bestFit="1" customWidth="1"/>
    <col min="13593" max="13593" width="15" style="169" customWidth="1"/>
    <col min="13594" max="13594" width="17.28515625" style="169" bestFit="1" customWidth="1"/>
    <col min="13595" max="13595" width="15.42578125" style="169" customWidth="1"/>
    <col min="13596" max="13596" width="14.5703125" style="169" bestFit="1" customWidth="1"/>
    <col min="13597" max="13597" width="16.42578125" style="169" customWidth="1"/>
    <col min="13598" max="13599" width="11.85546875" style="169" bestFit="1" customWidth="1"/>
    <col min="13600" max="13828" width="9.140625" style="169"/>
    <col min="13829" max="13829" width="6.85546875" style="169" customWidth="1"/>
    <col min="13830" max="13830" width="9.140625" style="169"/>
    <col min="13831" max="13831" width="4.28515625" style="169" customWidth="1"/>
    <col min="13832" max="13832" width="10.42578125" style="169" customWidth="1"/>
    <col min="13833" max="13833" width="10" style="169" customWidth="1"/>
    <col min="13834" max="13834" width="4.28515625" style="169" customWidth="1"/>
    <col min="13835" max="13836" width="9.140625" style="169"/>
    <col min="13837" max="13837" width="5.28515625" style="169" customWidth="1"/>
    <col min="13838" max="13838" width="2.28515625" style="169" customWidth="1"/>
    <col min="13839" max="13840" width="9.140625" style="169"/>
    <col min="13841" max="13841" width="5" style="169" customWidth="1"/>
    <col min="13842" max="13842" width="0" style="169" hidden="1" customWidth="1"/>
    <col min="13843" max="13845" width="9.140625" style="169"/>
    <col min="13846" max="13846" width="0" style="169" hidden="1" customWidth="1"/>
    <col min="13847" max="13847" width="4" style="169" customWidth="1"/>
    <col min="13848" max="13848" width="16" style="169" bestFit="1" customWidth="1"/>
    <col min="13849" max="13849" width="15" style="169" customWidth="1"/>
    <col min="13850" max="13850" width="17.28515625" style="169" bestFit="1" customWidth="1"/>
    <col min="13851" max="13851" width="15.42578125" style="169" customWidth="1"/>
    <col min="13852" max="13852" width="14.5703125" style="169" bestFit="1" customWidth="1"/>
    <col min="13853" max="13853" width="16.42578125" style="169" customWidth="1"/>
    <col min="13854" max="13855" width="11.85546875" style="169" bestFit="1" customWidth="1"/>
    <col min="13856" max="14084" width="9.140625" style="169"/>
    <col min="14085" max="14085" width="6.85546875" style="169" customWidth="1"/>
    <col min="14086" max="14086" width="9.140625" style="169"/>
    <col min="14087" max="14087" width="4.28515625" style="169" customWidth="1"/>
    <col min="14088" max="14088" width="10.42578125" style="169" customWidth="1"/>
    <col min="14089" max="14089" width="10" style="169" customWidth="1"/>
    <col min="14090" max="14090" width="4.28515625" style="169" customWidth="1"/>
    <col min="14091" max="14092" width="9.140625" style="169"/>
    <col min="14093" max="14093" width="5.28515625" style="169" customWidth="1"/>
    <col min="14094" max="14094" width="2.28515625" style="169" customWidth="1"/>
    <col min="14095" max="14096" width="9.140625" style="169"/>
    <col min="14097" max="14097" width="5" style="169" customWidth="1"/>
    <col min="14098" max="14098" width="0" style="169" hidden="1" customWidth="1"/>
    <col min="14099" max="14101" width="9.140625" style="169"/>
    <col min="14102" max="14102" width="0" style="169" hidden="1" customWidth="1"/>
    <col min="14103" max="14103" width="4" style="169" customWidth="1"/>
    <col min="14104" max="14104" width="16" style="169" bestFit="1" customWidth="1"/>
    <col min="14105" max="14105" width="15" style="169" customWidth="1"/>
    <col min="14106" max="14106" width="17.28515625" style="169" bestFit="1" customWidth="1"/>
    <col min="14107" max="14107" width="15.42578125" style="169" customWidth="1"/>
    <col min="14108" max="14108" width="14.5703125" style="169" bestFit="1" customWidth="1"/>
    <col min="14109" max="14109" width="16.42578125" style="169" customWidth="1"/>
    <col min="14110" max="14111" width="11.85546875" style="169" bestFit="1" customWidth="1"/>
    <col min="14112" max="14340" width="9.140625" style="169"/>
    <col min="14341" max="14341" width="6.85546875" style="169" customWidth="1"/>
    <col min="14342" max="14342" width="9.140625" style="169"/>
    <col min="14343" max="14343" width="4.28515625" style="169" customWidth="1"/>
    <col min="14344" max="14344" width="10.42578125" style="169" customWidth="1"/>
    <col min="14345" max="14345" width="10" style="169" customWidth="1"/>
    <col min="14346" max="14346" width="4.28515625" style="169" customWidth="1"/>
    <col min="14347" max="14348" width="9.140625" style="169"/>
    <col min="14349" max="14349" width="5.28515625" style="169" customWidth="1"/>
    <col min="14350" max="14350" width="2.28515625" style="169" customWidth="1"/>
    <col min="14351" max="14352" width="9.140625" style="169"/>
    <col min="14353" max="14353" width="5" style="169" customWidth="1"/>
    <col min="14354" max="14354" width="0" style="169" hidden="1" customWidth="1"/>
    <col min="14355" max="14357" width="9.140625" style="169"/>
    <col min="14358" max="14358" width="0" style="169" hidden="1" customWidth="1"/>
    <col min="14359" max="14359" width="4" style="169" customWidth="1"/>
    <col min="14360" max="14360" width="16" style="169" bestFit="1" customWidth="1"/>
    <col min="14361" max="14361" width="15" style="169" customWidth="1"/>
    <col min="14362" max="14362" width="17.28515625" style="169" bestFit="1" customWidth="1"/>
    <col min="14363" max="14363" width="15.42578125" style="169" customWidth="1"/>
    <col min="14364" max="14364" width="14.5703125" style="169" bestFit="1" customWidth="1"/>
    <col min="14365" max="14365" width="16.42578125" style="169" customWidth="1"/>
    <col min="14366" max="14367" width="11.85546875" style="169" bestFit="1" customWidth="1"/>
    <col min="14368" max="14596" width="9.140625" style="169"/>
    <col min="14597" max="14597" width="6.85546875" style="169" customWidth="1"/>
    <col min="14598" max="14598" width="9.140625" style="169"/>
    <col min="14599" max="14599" width="4.28515625" style="169" customWidth="1"/>
    <col min="14600" max="14600" width="10.42578125" style="169" customWidth="1"/>
    <col min="14601" max="14601" width="10" style="169" customWidth="1"/>
    <col min="14602" max="14602" width="4.28515625" style="169" customWidth="1"/>
    <col min="14603" max="14604" width="9.140625" style="169"/>
    <col min="14605" max="14605" width="5.28515625" style="169" customWidth="1"/>
    <col min="14606" max="14606" width="2.28515625" style="169" customWidth="1"/>
    <col min="14607" max="14608" width="9.140625" style="169"/>
    <col min="14609" max="14609" width="5" style="169" customWidth="1"/>
    <col min="14610" max="14610" width="0" style="169" hidden="1" customWidth="1"/>
    <col min="14611" max="14613" width="9.140625" style="169"/>
    <col min="14614" max="14614" width="0" style="169" hidden="1" customWidth="1"/>
    <col min="14615" max="14615" width="4" style="169" customWidth="1"/>
    <col min="14616" max="14616" width="16" style="169" bestFit="1" customWidth="1"/>
    <col min="14617" max="14617" width="15" style="169" customWidth="1"/>
    <col min="14618" max="14618" width="17.28515625" style="169" bestFit="1" customWidth="1"/>
    <col min="14619" max="14619" width="15.42578125" style="169" customWidth="1"/>
    <col min="14620" max="14620" width="14.5703125" style="169" bestFit="1" customWidth="1"/>
    <col min="14621" max="14621" width="16.42578125" style="169" customWidth="1"/>
    <col min="14622" max="14623" width="11.85546875" style="169" bestFit="1" customWidth="1"/>
    <col min="14624" max="14852" width="9.140625" style="169"/>
    <col min="14853" max="14853" width="6.85546875" style="169" customWidth="1"/>
    <col min="14854" max="14854" width="9.140625" style="169"/>
    <col min="14855" max="14855" width="4.28515625" style="169" customWidth="1"/>
    <col min="14856" max="14856" width="10.42578125" style="169" customWidth="1"/>
    <col min="14857" max="14857" width="10" style="169" customWidth="1"/>
    <col min="14858" max="14858" width="4.28515625" style="169" customWidth="1"/>
    <col min="14859" max="14860" width="9.140625" style="169"/>
    <col min="14861" max="14861" width="5.28515625" style="169" customWidth="1"/>
    <col min="14862" max="14862" width="2.28515625" style="169" customWidth="1"/>
    <col min="14863" max="14864" width="9.140625" style="169"/>
    <col min="14865" max="14865" width="5" style="169" customWidth="1"/>
    <col min="14866" max="14866" width="0" style="169" hidden="1" customWidth="1"/>
    <col min="14867" max="14869" width="9.140625" style="169"/>
    <col min="14870" max="14870" width="0" style="169" hidden="1" customWidth="1"/>
    <col min="14871" max="14871" width="4" style="169" customWidth="1"/>
    <col min="14872" max="14872" width="16" style="169" bestFit="1" customWidth="1"/>
    <col min="14873" max="14873" width="15" style="169" customWidth="1"/>
    <col min="14874" max="14874" width="17.28515625" style="169" bestFit="1" customWidth="1"/>
    <col min="14875" max="14875" width="15.42578125" style="169" customWidth="1"/>
    <col min="14876" max="14876" width="14.5703125" style="169" bestFit="1" customWidth="1"/>
    <col min="14877" max="14877" width="16.42578125" style="169" customWidth="1"/>
    <col min="14878" max="14879" width="11.85546875" style="169" bestFit="1" customWidth="1"/>
    <col min="14880" max="15108" width="9.140625" style="169"/>
    <col min="15109" max="15109" width="6.85546875" style="169" customWidth="1"/>
    <col min="15110" max="15110" width="9.140625" style="169"/>
    <col min="15111" max="15111" width="4.28515625" style="169" customWidth="1"/>
    <col min="15112" max="15112" width="10.42578125" style="169" customWidth="1"/>
    <col min="15113" max="15113" width="10" style="169" customWidth="1"/>
    <col min="15114" max="15114" width="4.28515625" style="169" customWidth="1"/>
    <col min="15115" max="15116" width="9.140625" style="169"/>
    <col min="15117" max="15117" width="5.28515625" style="169" customWidth="1"/>
    <col min="15118" max="15118" width="2.28515625" style="169" customWidth="1"/>
    <col min="15119" max="15120" width="9.140625" style="169"/>
    <col min="15121" max="15121" width="5" style="169" customWidth="1"/>
    <col min="15122" max="15122" width="0" style="169" hidden="1" customWidth="1"/>
    <col min="15123" max="15125" width="9.140625" style="169"/>
    <col min="15126" max="15126" width="0" style="169" hidden="1" customWidth="1"/>
    <col min="15127" max="15127" width="4" style="169" customWidth="1"/>
    <col min="15128" max="15128" width="16" style="169" bestFit="1" customWidth="1"/>
    <col min="15129" max="15129" width="15" style="169" customWidth="1"/>
    <col min="15130" max="15130" width="17.28515625" style="169" bestFit="1" customWidth="1"/>
    <col min="15131" max="15131" width="15.42578125" style="169" customWidth="1"/>
    <col min="15132" max="15132" width="14.5703125" style="169" bestFit="1" customWidth="1"/>
    <col min="15133" max="15133" width="16.42578125" style="169" customWidth="1"/>
    <col min="15134" max="15135" width="11.85546875" style="169" bestFit="1" customWidth="1"/>
    <col min="15136" max="15364" width="9.140625" style="169"/>
    <col min="15365" max="15365" width="6.85546875" style="169" customWidth="1"/>
    <col min="15366" max="15366" width="9.140625" style="169"/>
    <col min="15367" max="15367" width="4.28515625" style="169" customWidth="1"/>
    <col min="15368" max="15368" width="10.42578125" style="169" customWidth="1"/>
    <col min="15369" max="15369" width="10" style="169" customWidth="1"/>
    <col min="15370" max="15370" width="4.28515625" style="169" customWidth="1"/>
    <col min="15371" max="15372" width="9.140625" style="169"/>
    <col min="15373" max="15373" width="5.28515625" style="169" customWidth="1"/>
    <col min="15374" max="15374" width="2.28515625" style="169" customWidth="1"/>
    <col min="15375" max="15376" width="9.140625" style="169"/>
    <col min="15377" max="15377" width="5" style="169" customWidth="1"/>
    <col min="15378" max="15378" width="0" style="169" hidden="1" customWidth="1"/>
    <col min="15379" max="15381" width="9.140625" style="169"/>
    <col min="15382" max="15382" width="0" style="169" hidden="1" customWidth="1"/>
    <col min="15383" max="15383" width="4" style="169" customWidth="1"/>
    <col min="15384" max="15384" width="16" style="169" bestFit="1" customWidth="1"/>
    <col min="15385" max="15385" width="15" style="169" customWidth="1"/>
    <col min="15386" max="15386" width="17.28515625" style="169" bestFit="1" customWidth="1"/>
    <col min="15387" max="15387" width="15.42578125" style="169" customWidth="1"/>
    <col min="15388" max="15388" width="14.5703125" style="169" bestFit="1" customWidth="1"/>
    <col min="15389" max="15389" width="16.42578125" style="169" customWidth="1"/>
    <col min="15390" max="15391" width="11.85546875" style="169" bestFit="1" customWidth="1"/>
    <col min="15392" max="15620" width="9.140625" style="169"/>
    <col min="15621" max="15621" width="6.85546875" style="169" customWidth="1"/>
    <col min="15622" max="15622" width="9.140625" style="169"/>
    <col min="15623" max="15623" width="4.28515625" style="169" customWidth="1"/>
    <col min="15624" max="15624" width="10.42578125" style="169" customWidth="1"/>
    <col min="15625" max="15625" width="10" style="169" customWidth="1"/>
    <col min="15626" max="15626" width="4.28515625" style="169" customWidth="1"/>
    <col min="15627" max="15628" width="9.140625" style="169"/>
    <col min="15629" max="15629" width="5.28515625" style="169" customWidth="1"/>
    <col min="15630" max="15630" width="2.28515625" style="169" customWidth="1"/>
    <col min="15631" max="15632" width="9.140625" style="169"/>
    <col min="15633" max="15633" width="5" style="169" customWidth="1"/>
    <col min="15634" max="15634" width="0" style="169" hidden="1" customWidth="1"/>
    <col min="15635" max="15637" width="9.140625" style="169"/>
    <col min="15638" max="15638" width="0" style="169" hidden="1" customWidth="1"/>
    <col min="15639" max="15639" width="4" style="169" customWidth="1"/>
    <col min="15640" max="15640" width="16" style="169" bestFit="1" customWidth="1"/>
    <col min="15641" max="15641" width="15" style="169" customWidth="1"/>
    <col min="15642" max="15642" width="17.28515625" style="169" bestFit="1" customWidth="1"/>
    <col min="15643" max="15643" width="15.42578125" style="169" customWidth="1"/>
    <col min="15644" max="15644" width="14.5703125" style="169" bestFit="1" customWidth="1"/>
    <col min="15645" max="15645" width="16.42578125" style="169" customWidth="1"/>
    <col min="15646" max="15647" width="11.85546875" style="169" bestFit="1" customWidth="1"/>
    <col min="15648" max="15876" width="9.140625" style="169"/>
    <col min="15877" max="15877" width="6.85546875" style="169" customWidth="1"/>
    <col min="15878" max="15878" width="9.140625" style="169"/>
    <col min="15879" max="15879" width="4.28515625" style="169" customWidth="1"/>
    <col min="15880" max="15880" width="10.42578125" style="169" customWidth="1"/>
    <col min="15881" max="15881" width="10" style="169" customWidth="1"/>
    <col min="15882" max="15882" width="4.28515625" style="169" customWidth="1"/>
    <col min="15883" max="15884" width="9.140625" style="169"/>
    <col min="15885" max="15885" width="5.28515625" style="169" customWidth="1"/>
    <col min="15886" max="15886" width="2.28515625" style="169" customWidth="1"/>
    <col min="15887" max="15888" width="9.140625" style="169"/>
    <col min="15889" max="15889" width="5" style="169" customWidth="1"/>
    <col min="15890" max="15890" width="0" style="169" hidden="1" customWidth="1"/>
    <col min="15891" max="15893" width="9.140625" style="169"/>
    <col min="15894" max="15894" width="0" style="169" hidden="1" customWidth="1"/>
    <col min="15895" max="15895" width="4" style="169" customWidth="1"/>
    <col min="15896" max="15896" width="16" style="169" bestFit="1" customWidth="1"/>
    <col min="15897" max="15897" width="15" style="169" customWidth="1"/>
    <col min="15898" max="15898" width="17.28515625" style="169" bestFit="1" customWidth="1"/>
    <col min="15899" max="15899" width="15.42578125" style="169" customWidth="1"/>
    <col min="15900" max="15900" width="14.5703125" style="169" bestFit="1" customWidth="1"/>
    <col min="15901" max="15901" width="16.42578125" style="169" customWidth="1"/>
    <col min="15902" max="15903" width="11.85546875" style="169" bestFit="1" customWidth="1"/>
    <col min="15904" max="16132" width="9.140625" style="169"/>
    <col min="16133" max="16133" width="6.85546875" style="169" customWidth="1"/>
    <col min="16134" max="16134" width="9.140625" style="169"/>
    <col min="16135" max="16135" width="4.28515625" style="169" customWidth="1"/>
    <col min="16136" max="16136" width="10.42578125" style="169" customWidth="1"/>
    <col min="16137" max="16137" width="10" style="169" customWidth="1"/>
    <col min="16138" max="16138" width="4.28515625" style="169" customWidth="1"/>
    <col min="16139" max="16140" width="9.140625" style="169"/>
    <col min="16141" max="16141" width="5.28515625" style="169" customWidth="1"/>
    <col min="16142" max="16142" width="2.28515625" style="169" customWidth="1"/>
    <col min="16143" max="16144" width="9.140625" style="169"/>
    <col min="16145" max="16145" width="5" style="169" customWidth="1"/>
    <col min="16146" max="16146" width="0" style="169" hidden="1" customWidth="1"/>
    <col min="16147" max="16149" width="9.140625" style="169"/>
    <col min="16150" max="16150" width="0" style="169" hidden="1" customWidth="1"/>
    <col min="16151" max="16151" width="4" style="169" customWidth="1"/>
    <col min="16152" max="16152" width="16" style="169" bestFit="1" customWidth="1"/>
    <col min="16153" max="16153" width="15" style="169" customWidth="1"/>
    <col min="16154" max="16154" width="17.28515625" style="169" bestFit="1" customWidth="1"/>
    <col min="16155" max="16155" width="15.42578125" style="169" customWidth="1"/>
    <col min="16156" max="16156" width="14.5703125" style="169" bestFit="1" customWidth="1"/>
    <col min="16157" max="16157" width="16.42578125" style="169" customWidth="1"/>
    <col min="16158" max="16159" width="11.85546875" style="169" bestFit="1" customWidth="1"/>
    <col min="16160" max="16384" width="9.140625" style="169"/>
  </cols>
  <sheetData>
    <row r="1" spans="1:110" x14ac:dyDescent="0.2">
      <c r="A1" s="1391" t="s">
        <v>791</v>
      </c>
      <c r="B1" s="1392"/>
      <c r="C1" s="1392"/>
      <c r="D1" s="1392"/>
      <c r="E1" s="1392"/>
      <c r="F1" s="1392"/>
      <c r="G1" s="1392"/>
      <c r="H1" s="1392"/>
      <c r="I1" s="1392"/>
      <c r="J1" s="1392"/>
      <c r="K1" s="1392"/>
      <c r="L1" s="1392"/>
      <c r="M1" s="1392"/>
      <c r="N1" s="1392"/>
      <c r="O1" s="1392"/>
      <c r="P1" s="1392"/>
      <c r="Q1" s="1392"/>
      <c r="R1" s="1392"/>
      <c r="S1" s="1392"/>
      <c r="T1" s="1392"/>
      <c r="U1" s="1392"/>
      <c r="V1" s="1392"/>
      <c r="W1" s="1392"/>
      <c r="X1" s="175"/>
      <c r="Y1" s="176"/>
      <c r="Z1" s="177"/>
    </row>
    <row r="2" spans="1:110" ht="16.5" customHeight="1" x14ac:dyDescent="0.2">
      <c r="A2" s="1392"/>
      <c r="B2" s="1392"/>
      <c r="C2" s="1392"/>
      <c r="D2" s="1392"/>
      <c r="E2" s="1392"/>
      <c r="F2" s="1392"/>
      <c r="G2" s="1392"/>
      <c r="H2" s="1392"/>
      <c r="I2" s="1392"/>
      <c r="J2" s="1392"/>
      <c r="K2" s="1392"/>
      <c r="L2" s="1392"/>
      <c r="M2" s="1392"/>
      <c r="N2" s="1392"/>
      <c r="O2" s="1392"/>
      <c r="P2" s="1392"/>
      <c r="Q2" s="1392"/>
      <c r="R2" s="1392"/>
      <c r="S2" s="1392"/>
      <c r="T2" s="1392"/>
      <c r="U2" s="1392"/>
      <c r="V2" s="1392"/>
      <c r="W2" s="1392"/>
      <c r="X2" s="175"/>
      <c r="Y2" s="176"/>
      <c r="Z2" s="177"/>
    </row>
    <row r="3" spans="1:110" ht="16.5" customHeight="1" x14ac:dyDescent="0.25">
      <c r="A3" s="1393" t="s">
        <v>792</v>
      </c>
      <c r="B3" s="1393"/>
      <c r="C3" s="1393"/>
      <c r="D3" s="1393"/>
      <c r="E3" s="1393"/>
      <c r="F3" s="1393"/>
      <c r="G3" s="1393"/>
      <c r="H3" s="1393"/>
      <c r="I3" s="1393"/>
      <c r="J3" s="1393"/>
      <c r="K3" s="1393"/>
      <c r="L3" s="1393"/>
      <c r="M3" s="1393"/>
      <c r="N3" s="1393"/>
      <c r="O3" s="1393"/>
      <c r="P3" s="1393"/>
      <c r="Q3" s="1393"/>
      <c r="R3" s="1393"/>
      <c r="S3" s="1393"/>
      <c r="T3" s="1393"/>
      <c r="U3" s="1393"/>
      <c r="V3" s="1393"/>
      <c r="W3" s="1393"/>
      <c r="Y3" s="179"/>
      <c r="Z3" s="180"/>
    </row>
    <row r="4" spans="1:110" ht="12.75" customHeight="1" x14ac:dyDescent="0.2">
      <c r="A4" s="1394" t="s">
        <v>42</v>
      </c>
      <c r="B4" s="1395"/>
      <c r="C4" s="1395"/>
      <c r="D4" s="1395"/>
      <c r="E4" s="1396"/>
      <c r="F4" s="1400" t="s">
        <v>531</v>
      </c>
      <c r="G4" s="1401"/>
      <c r="H4" s="1342" t="s">
        <v>598</v>
      </c>
      <c r="I4" s="1390"/>
      <c r="J4" s="1390"/>
      <c r="K4" s="1390"/>
      <c r="L4" s="1390"/>
      <c r="M4" s="1390"/>
      <c r="N4" s="1390"/>
      <c r="O4" s="1390"/>
      <c r="P4" s="1390"/>
      <c r="Q4" s="1390"/>
      <c r="R4" s="1390"/>
      <c r="S4" s="1390"/>
      <c r="T4" s="1390"/>
      <c r="U4" s="1390"/>
      <c r="V4" s="1390"/>
      <c r="W4" s="1343"/>
      <c r="X4" s="175"/>
      <c r="Y4" s="181"/>
      <c r="Z4" s="182"/>
    </row>
    <row r="5" spans="1:110" ht="42.6" customHeight="1" x14ac:dyDescent="0.2">
      <c r="A5" s="1397"/>
      <c r="B5" s="1398"/>
      <c r="C5" s="1398"/>
      <c r="D5" s="1398"/>
      <c r="E5" s="1399"/>
      <c r="F5" s="1402"/>
      <c r="G5" s="1403"/>
      <c r="H5" s="1404" t="s">
        <v>868</v>
      </c>
      <c r="I5" s="1405"/>
      <c r="J5" s="1406"/>
      <c r="K5" s="1404" t="s">
        <v>869</v>
      </c>
      <c r="L5" s="1405"/>
      <c r="M5" s="1405"/>
      <c r="N5" s="1406"/>
      <c r="O5" s="1404" t="s">
        <v>895</v>
      </c>
      <c r="P5" s="1405"/>
      <c r="Q5" s="1405"/>
      <c r="R5" s="1406"/>
      <c r="S5" s="1404" t="s">
        <v>793</v>
      </c>
      <c r="T5" s="1405"/>
      <c r="U5" s="1405"/>
      <c r="V5" s="1405"/>
      <c r="W5" s="1406"/>
      <c r="X5" s="175"/>
      <c r="Y5" s="181"/>
      <c r="Z5" s="183"/>
      <c r="AA5" s="184"/>
    </row>
    <row r="6" spans="1:110" x14ac:dyDescent="0.2">
      <c r="A6" s="1342">
        <v>1</v>
      </c>
      <c r="B6" s="1390"/>
      <c r="C6" s="1390"/>
      <c r="D6" s="1390"/>
      <c r="E6" s="1343"/>
      <c r="F6" s="1342">
        <v>2</v>
      </c>
      <c r="G6" s="1343"/>
      <c r="H6" s="1342">
        <v>3</v>
      </c>
      <c r="I6" s="1390"/>
      <c r="J6" s="1343"/>
      <c r="K6" s="1342">
        <v>4</v>
      </c>
      <c r="L6" s="1390"/>
      <c r="M6" s="1390"/>
      <c r="N6" s="1343"/>
      <c r="O6" s="1342">
        <v>5</v>
      </c>
      <c r="P6" s="1390"/>
      <c r="Q6" s="1390"/>
      <c r="R6" s="1343"/>
      <c r="S6" s="1342">
        <v>6</v>
      </c>
      <c r="T6" s="1390"/>
      <c r="U6" s="1390"/>
      <c r="V6" s="1390"/>
      <c r="W6" s="1343"/>
      <c r="X6" s="175"/>
      <c r="Y6" s="181"/>
      <c r="Z6" s="182"/>
    </row>
    <row r="7" spans="1:110" ht="28.5" customHeight="1" x14ac:dyDescent="0.2">
      <c r="A7" s="1418" t="s">
        <v>794</v>
      </c>
      <c r="B7" s="1419"/>
      <c r="C7" s="1419"/>
      <c r="D7" s="1419"/>
      <c r="E7" s="1420"/>
      <c r="F7" s="1421" t="s">
        <v>534</v>
      </c>
      <c r="G7" s="1422"/>
      <c r="H7" s="1361"/>
      <c r="I7" s="1362"/>
      <c r="J7" s="1363"/>
      <c r="K7" s="1412"/>
      <c r="L7" s="1413"/>
      <c r="M7" s="1413"/>
      <c r="N7" s="1414"/>
      <c r="O7" s="1412"/>
      <c r="P7" s="1413"/>
      <c r="Q7" s="1413"/>
      <c r="R7" s="1414"/>
      <c r="S7" s="1415"/>
      <c r="T7" s="1416"/>
      <c r="U7" s="1416"/>
      <c r="V7" s="1416"/>
      <c r="W7" s="1417"/>
      <c r="X7" s="175"/>
      <c r="Y7" s="181"/>
      <c r="Z7" s="185"/>
      <c r="AA7" s="186"/>
    </row>
    <row r="8" spans="1:110" ht="42" customHeight="1" x14ac:dyDescent="0.2">
      <c r="A8" s="1418" t="s">
        <v>795</v>
      </c>
      <c r="B8" s="1419"/>
      <c r="C8" s="1419"/>
      <c r="D8" s="1419"/>
      <c r="E8" s="1420"/>
      <c r="F8" s="1421" t="s">
        <v>536</v>
      </c>
      <c r="G8" s="1422"/>
      <c r="H8" s="1412"/>
      <c r="I8" s="1413"/>
      <c r="J8" s="1414"/>
      <c r="K8" s="1412"/>
      <c r="L8" s="1413"/>
      <c r="M8" s="1413"/>
      <c r="N8" s="1414"/>
      <c r="O8" s="1412"/>
      <c r="P8" s="1413"/>
      <c r="Q8" s="1413"/>
      <c r="R8" s="1414"/>
      <c r="S8" s="1415"/>
      <c r="T8" s="1416"/>
      <c r="U8" s="1416"/>
      <c r="V8" s="1416"/>
      <c r="W8" s="1417"/>
      <c r="X8" s="175"/>
      <c r="Y8" s="181"/>
      <c r="Z8" s="187"/>
      <c r="AA8" s="187"/>
    </row>
    <row r="9" spans="1:110" ht="29.25" customHeight="1" x14ac:dyDescent="0.2">
      <c r="A9" s="1418" t="s">
        <v>796</v>
      </c>
      <c r="B9" s="1419"/>
      <c r="C9" s="1419"/>
      <c r="D9" s="1419"/>
      <c r="E9" s="1420"/>
      <c r="F9" s="1421" t="s">
        <v>538</v>
      </c>
      <c r="G9" s="1422"/>
      <c r="H9" s="1361">
        <f>T26+T69+T95+T116+T142+T156+T236+T260</f>
        <v>8451967.7380000018</v>
      </c>
      <c r="I9" s="1362"/>
      <c r="J9" s="1363"/>
      <c r="K9" s="1361">
        <f>T27+T70+T96+T117+T143+T157+T237+T261</f>
        <v>7365203.5899999999</v>
      </c>
      <c r="L9" s="1362"/>
      <c r="M9" s="1362"/>
      <c r="N9" s="1363"/>
      <c r="O9" s="1361">
        <f>T28+T71+T97+T118+T144+T158+T238+T262</f>
        <v>6876402.9964640001</v>
      </c>
      <c r="P9" s="1362"/>
      <c r="Q9" s="1362"/>
      <c r="R9" s="1363"/>
      <c r="S9" s="1415"/>
      <c r="T9" s="1416"/>
      <c r="U9" s="1416"/>
      <c r="V9" s="1416"/>
      <c r="W9" s="1416"/>
      <c r="X9" s="1540">
        <f>SUM(T26+T69+T95+T116+T142+T156+T236+T260)</f>
        <v>8451967.7380000018</v>
      </c>
      <c r="Y9" s="1541"/>
      <c r="Z9" s="1541"/>
      <c r="AA9" s="187"/>
      <c r="AB9" s="188"/>
      <c r="AC9" s="188"/>
    </row>
    <row r="10" spans="1:110" ht="28.5" customHeight="1" x14ac:dyDescent="0.2">
      <c r="A10" s="1418" t="s">
        <v>797</v>
      </c>
      <c r="B10" s="1419"/>
      <c r="C10" s="1419"/>
      <c r="D10" s="1419"/>
      <c r="E10" s="1420"/>
      <c r="F10" s="1421" t="s">
        <v>540</v>
      </c>
      <c r="G10" s="1422"/>
      <c r="H10" s="1412"/>
      <c r="I10" s="1413"/>
      <c r="J10" s="1414"/>
      <c r="K10" s="1412"/>
      <c r="L10" s="1413"/>
      <c r="M10" s="1413"/>
      <c r="N10" s="1414"/>
      <c r="O10" s="1412"/>
      <c r="P10" s="1413"/>
      <c r="Q10" s="1413"/>
      <c r="R10" s="1414"/>
      <c r="S10" s="1415"/>
      <c r="T10" s="1416"/>
      <c r="U10" s="1416"/>
      <c r="V10" s="1416"/>
      <c r="W10" s="1417"/>
      <c r="X10" s="175"/>
      <c r="Y10" s="181"/>
      <c r="Z10" s="189">
        <f>X9-H9</f>
        <v>0</v>
      </c>
      <c r="AA10" s="187"/>
      <c r="AB10" s="188"/>
      <c r="AC10" s="188"/>
    </row>
    <row r="11" spans="1:110" ht="40.5" customHeight="1" x14ac:dyDescent="0.2">
      <c r="A11" s="1407" t="s">
        <v>798</v>
      </c>
      <c r="B11" s="1407"/>
      <c r="C11" s="1407"/>
      <c r="D11" s="1407"/>
      <c r="E11" s="1407"/>
      <c r="F11" s="1408" t="s">
        <v>542</v>
      </c>
      <c r="G11" s="1408"/>
      <c r="H11" s="1411"/>
      <c r="I11" s="1411"/>
      <c r="J11" s="1411"/>
      <c r="K11" s="1411"/>
      <c r="L11" s="1411"/>
      <c r="M11" s="1411"/>
      <c r="N11" s="1411"/>
      <c r="O11" s="1412"/>
      <c r="P11" s="1413"/>
      <c r="Q11" s="1413"/>
      <c r="R11" s="1414"/>
      <c r="S11" s="1410"/>
      <c r="T11" s="1410"/>
      <c r="U11" s="1410"/>
      <c r="V11" s="1410"/>
      <c r="W11" s="1410"/>
      <c r="X11" s="175"/>
      <c r="Y11" s="181"/>
      <c r="Z11" s="189"/>
    </row>
    <row r="12" spans="1:110" ht="27.75" customHeight="1" x14ac:dyDescent="0.2">
      <c r="A12" s="1407" t="s">
        <v>799</v>
      </c>
      <c r="B12" s="1407"/>
      <c r="C12" s="1407"/>
      <c r="D12" s="1407"/>
      <c r="E12" s="1407"/>
      <c r="F12" s="1408" t="s">
        <v>544</v>
      </c>
      <c r="G12" s="1408"/>
      <c r="H12" s="1409">
        <f>H7+H9</f>
        <v>8451967.7380000018</v>
      </c>
      <c r="I12" s="1409"/>
      <c r="J12" s="1409"/>
      <c r="K12" s="1409">
        <f>K9</f>
        <v>7365203.5899999999</v>
      </c>
      <c r="L12" s="1409"/>
      <c r="M12" s="1409"/>
      <c r="N12" s="1409"/>
      <c r="O12" s="1409">
        <f>O9-O7</f>
        <v>6876402.9964640001</v>
      </c>
      <c r="P12" s="1409"/>
      <c r="Q12" s="1409"/>
      <c r="R12" s="1409"/>
      <c r="S12" s="1410"/>
      <c r="T12" s="1410"/>
      <c r="U12" s="1410"/>
      <c r="V12" s="1410"/>
      <c r="W12" s="1410"/>
      <c r="X12" s="175"/>
      <c r="Y12" s="181"/>
      <c r="Z12" s="189"/>
    </row>
    <row r="13" spans="1:110" x14ac:dyDescent="0.2">
      <c r="A13" s="1423"/>
      <c r="B13" s="1423"/>
      <c r="C13" s="1423"/>
      <c r="D13" s="1423"/>
      <c r="E13" s="1423"/>
      <c r="F13" s="1424"/>
      <c r="G13" s="1424"/>
      <c r="H13" s="1409">
        <f>H12</f>
        <v>8451967.7380000018</v>
      </c>
      <c r="I13" s="1409"/>
      <c r="J13" s="1409"/>
      <c r="K13" s="1409">
        <f>K12</f>
        <v>7365203.5899999999</v>
      </c>
      <c r="L13" s="1409"/>
      <c r="M13" s="1409"/>
      <c r="N13" s="1409"/>
      <c r="O13" s="1409">
        <f>O12</f>
        <v>6876402.9964640001</v>
      </c>
      <c r="P13" s="1409"/>
      <c r="Q13" s="1409"/>
      <c r="R13" s="1409"/>
      <c r="S13" s="1410"/>
      <c r="T13" s="1410"/>
      <c r="U13" s="1410"/>
      <c r="V13" s="1410"/>
      <c r="W13" s="1410"/>
      <c r="X13" s="175"/>
      <c r="Y13" s="181"/>
      <c r="Z13" s="182"/>
      <c r="DF13" s="169">
        <f>'244, 247'!T26</f>
        <v>182886.258</v>
      </c>
    </row>
    <row r="14" spans="1:110" ht="13.15" customHeight="1" x14ac:dyDescent="0.25"/>
    <row r="15" spans="1:110" ht="47.25" customHeight="1" x14ac:dyDescent="0.2">
      <c r="A15" s="1433" t="s">
        <v>800</v>
      </c>
      <c r="B15" s="1434"/>
      <c r="C15" s="1434"/>
      <c r="D15" s="1434"/>
      <c r="E15" s="1434"/>
      <c r="F15" s="1434"/>
      <c r="G15" s="1434"/>
      <c r="H15" s="1434"/>
      <c r="I15" s="1434"/>
      <c r="J15" s="1434"/>
      <c r="K15" s="1434"/>
      <c r="L15" s="1434"/>
      <c r="M15" s="1434"/>
      <c r="N15" s="1434"/>
      <c r="O15" s="1434"/>
      <c r="P15" s="1434"/>
      <c r="Q15" s="1434"/>
      <c r="R15" s="1434"/>
      <c r="S15" s="1434"/>
      <c r="T15" s="1434"/>
      <c r="U15" s="1434"/>
      <c r="V15" s="1434"/>
      <c r="W15" s="1434"/>
      <c r="X15" s="175"/>
      <c r="Y15" s="191"/>
      <c r="Z15" s="192"/>
    </row>
    <row r="16" spans="1:110" ht="52.5" customHeight="1" x14ac:dyDescent="0.2">
      <c r="A16" s="217" t="s">
        <v>515</v>
      </c>
      <c r="B16" s="1350" t="s">
        <v>801</v>
      </c>
      <c r="C16" s="1435"/>
      <c r="D16" s="1435"/>
      <c r="E16" s="1435"/>
      <c r="F16" s="1435"/>
      <c r="G16" s="1351"/>
      <c r="H16" s="1436" t="s">
        <v>802</v>
      </c>
      <c r="I16" s="1437"/>
      <c r="J16" s="1437"/>
      <c r="K16" s="1436" t="s">
        <v>803</v>
      </c>
      <c r="L16" s="1438"/>
      <c r="M16" s="1350" t="s">
        <v>804</v>
      </c>
      <c r="N16" s="1435"/>
      <c r="O16" s="1435"/>
      <c r="P16" s="1435"/>
      <c r="Q16" s="1435"/>
      <c r="R16" s="1435"/>
      <c r="S16" s="1351"/>
      <c r="T16" s="1436" t="s">
        <v>805</v>
      </c>
      <c r="U16" s="1435"/>
      <c r="V16" s="1435"/>
      <c r="W16" s="1351"/>
      <c r="X16" s="175">
        <v>221</v>
      </c>
      <c r="Y16" s="191"/>
      <c r="Z16" s="192"/>
    </row>
    <row r="17" spans="1:27" x14ac:dyDescent="0.2">
      <c r="A17" s="217">
        <v>1</v>
      </c>
      <c r="B17" s="1425">
        <v>2</v>
      </c>
      <c r="C17" s="1426"/>
      <c r="D17" s="1426"/>
      <c r="E17" s="1426"/>
      <c r="F17" s="1426"/>
      <c r="G17" s="1427"/>
      <c r="H17" s="1425">
        <v>3</v>
      </c>
      <c r="I17" s="1426"/>
      <c r="J17" s="1426"/>
      <c r="K17" s="1425">
        <v>4</v>
      </c>
      <c r="L17" s="1427"/>
      <c r="M17" s="1425">
        <v>5</v>
      </c>
      <c r="N17" s="1426"/>
      <c r="O17" s="1426"/>
      <c r="P17" s="1426"/>
      <c r="Q17" s="1426"/>
      <c r="R17" s="1426"/>
      <c r="S17" s="1427"/>
      <c r="T17" s="1425">
        <v>6</v>
      </c>
      <c r="U17" s="1426"/>
      <c r="V17" s="1426"/>
      <c r="W17" s="1427"/>
      <c r="X17" s="194" t="s">
        <v>988</v>
      </c>
      <c r="Y17" s="195"/>
      <c r="Z17" s="183"/>
    </row>
    <row r="18" spans="1:27" ht="12.75" customHeight="1" x14ac:dyDescent="0.25">
      <c r="A18" s="217">
        <v>1</v>
      </c>
      <c r="B18" s="1439" t="s">
        <v>904</v>
      </c>
      <c r="C18" s="1440"/>
      <c r="D18" s="1440"/>
      <c r="E18" s="1440"/>
      <c r="F18" s="1440"/>
      <c r="G18" s="1441"/>
      <c r="H18" s="1428">
        <v>1</v>
      </c>
      <c r="I18" s="1429"/>
      <c r="J18" s="1429"/>
      <c r="K18" s="1430">
        <v>500</v>
      </c>
      <c r="L18" s="1431"/>
      <c r="M18" s="1425">
        <v>12</v>
      </c>
      <c r="N18" s="1426"/>
      <c r="O18" s="1426"/>
      <c r="P18" s="1426"/>
      <c r="Q18" s="1426"/>
      <c r="R18" s="1426"/>
      <c r="S18" s="1427"/>
      <c r="T18" s="1166">
        <f>H18*K18*M18*1.038</f>
        <v>6228</v>
      </c>
      <c r="U18" s="1432"/>
      <c r="V18" s="1432"/>
      <c r="W18" s="1167"/>
      <c r="Y18" s="196"/>
      <c r="Z18" s="197"/>
    </row>
    <row r="19" spans="1:27" ht="13.5" customHeight="1" x14ac:dyDescent="0.25">
      <c r="A19" s="217">
        <v>2</v>
      </c>
      <c r="B19" s="1439" t="s">
        <v>905</v>
      </c>
      <c r="C19" s="1440"/>
      <c r="D19" s="1440"/>
      <c r="E19" s="1440"/>
      <c r="F19" s="1440"/>
      <c r="G19" s="1441"/>
      <c r="H19" s="1428"/>
      <c r="I19" s="1429"/>
      <c r="J19" s="1429"/>
      <c r="K19" s="1430"/>
      <c r="L19" s="1431"/>
      <c r="M19" s="1425"/>
      <c r="N19" s="1426"/>
      <c r="O19" s="1426"/>
      <c r="P19" s="1426"/>
      <c r="Q19" s="1426"/>
      <c r="R19" s="1426"/>
      <c r="S19" s="1427"/>
      <c r="T19" s="1166">
        <f>H19*K19*M19*1.038</f>
        <v>0</v>
      </c>
      <c r="U19" s="1432"/>
      <c r="V19" s="1432"/>
      <c r="W19" s="1167"/>
      <c r="X19" s="173"/>
      <c r="Y19" s="132"/>
      <c r="Z19" s="129"/>
    </row>
    <row r="20" spans="1:27" x14ac:dyDescent="0.25">
      <c r="A20" s="217">
        <v>3</v>
      </c>
      <c r="B20" s="1439" t="s">
        <v>807</v>
      </c>
      <c r="C20" s="1440"/>
      <c r="D20" s="1440"/>
      <c r="E20" s="1440"/>
      <c r="F20" s="1440"/>
      <c r="G20" s="1441"/>
      <c r="H20" s="1425">
        <v>20</v>
      </c>
      <c r="I20" s="1426"/>
      <c r="J20" s="1426"/>
      <c r="K20" s="1430">
        <v>8.9</v>
      </c>
      <c r="L20" s="1431"/>
      <c r="M20" s="1425">
        <v>1</v>
      </c>
      <c r="N20" s="1426"/>
      <c r="O20" s="1426"/>
      <c r="P20" s="1426"/>
      <c r="Q20" s="1426"/>
      <c r="R20" s="1426"/>
      <c r="S20" s="1427"/>
      <c r="T20" s="1166">
        <f t="shared" ref="T20:T21" si="0">H20*K20*M20*1.038</f>
        <v>184.76400000000001</v>
      </c>
      <c r="U20" s="1432"/>
      <c r="V20" s="1432"/>
      <c r="W20" s="1167"/>
      <c r="X20" s="173"/>
      <c r="Y20" s="132"/>
      <c r="Z20" s="129"/>
    </row>
    <row r="21" spans="1:27" ht="15.75" customHeight="1" x14ac:dyDescent="0.25">
      <c r="A21" s="217">
        <v>4</v>
      </c>
      <c r="B21" s="1439" t="s">
        <v>806</v>
      </c>
      <c r="C21" s="1440"/>
      <c r="D21" s="1440"/>
      <c r="E21" s="1440"/>
      <c r="F21" s="1440"/>
      <c r="G21" s="1441"/>
      <c r="H21" s="1428">
        <v>50</v>
      </c>
      <c r="I21" s="1429"/>
      <c r="J21" s="1429"/>
      <c r="K21" s="1430">
        <v>1.86</v>
      </c>
      <c r="L21" s="1431"/>
      <c r="M21" s="1425">
        <v>1</v>
      </c>
      <c r="N21" s="1426"/>
      <c r="O21" s="1426"/>
      <c r="P21" s="1426"/>
      <c r="Q21" s="1426"/>
      <c r="R21" s="1426"/>
      <c r="S21" s="1427"/>
      <c r="T21" s="1166">
        <f t="shared" si="0"/>
        <v>96.534000000000006</v>
      </c>
      <c r="U21" s="1432"/>
      <c r="V21" s="1432"/>
      <c r="W21" s="1167"/>
      <c r="X21" s="173"/>
      <c r="Y21" s="132"/>
      <c r="Z21" s="129"/>
    </row>
    <row r="22" spans="1:27" x14ac:dyDescent="0.25">
      <c r="A22" s="217">
        <v>5</v>
      </c>
      <c r="B22" s="1439" t="s">
        <v>906</v>
      </c>
      <c r="C22" s="1440"/>
      <c r="D22" s="1440"/>
      <c r="E22" s="1440"/>
      <c r="F22" s="1440"/>
      <c r="G22" s="1441"/>
      <c r="H22" s="1425"/>
      <c r="I22" s="1426"/>
      <c r="J22" s="1426"/>
      <c r="K22" s="1430"/>
      <c r="L22" s="1431"/>
      <c r="M22" s="1425">
        <v>1</v>
      </c>
      <c r="N22" s="1426"/>
      <c r="O22" s="1426"/>
      <c r="P22" s="1426"/>
      <c r="Q22" s="1426"/>
      <c r="R22" s="1426"/>
      <c r="S22" s="1427"/>
      <c r="T22" s="1166">
        <f t="shared" ref="T22" si="1">H22*K22*M22</f>
        <v>0</v>
      </c>
      <c r="U22" s="1432"/>
      <c r="V22" s="1432"/>
      <c r="W22" s="1167"/>
      <c r="X22" s="173"/>
      <c r="Y22" s="132"/>
      <c r="Z22" s="129"/>
    </row>
    <row r="23" spans="1:27" x14ac:dyDescent="0.25">
      <c r="A23" s="217">
        <v>6</v>
      </c>
      <c r="B23" s="1439" t="s">
        <v>907</v>
      </c>
      <c r="C23" s="1440"/>
      <c r="D23" s="1440"/>
      <c r="E23" s="1440"/>
      <c r="F23" s="1440"/>
      <c r="G23" s="1441"/>
      <c r="H23" s="1425">
        <v>1</v>
      </c>
      <c r="I23" s="1426"/>
      <c r="J23" s="1426"/>
      <c r="K23" s="1430">
        <v>14160</v>
      </c>
      <c r="L23" s="1431"/>
      <c r="M23" s="1425">
        <v>12</v>
      </c>
      <c r="N23" s="1426"/>
      <c r="O23" s="1426"/>
      <c r="P23" s="1426"/>
      <c r="Q23" s="1426"/>
      <c r="R23" s="1426"/>
      <c r="S23" s="1427"/>
      <c r="T23" s="1166">
        <f>H23*K23*M23*1.038</f>
        <v>176376.95999999999</v>
      </c>
      <c r="U23" s="1432"/>
      <c r="V23" s="1432"/>
      <c r="W23" s="1167"/>
      <c r="X23" s="173"/>
      <c r="Y23" s="132"/>
      <c r="Z23" s="129"/>
    </row>
    <row r="24" spans="1:27" x14ac:dyDescent="0.25">
      <c r="A24" s="217">
        <v>7</v>
      </c>
      <c r="B24" s="1439" t="s">
        <v>516</v>
      </c>
      <c r="C24" s="1440"/>
      <c r="D24" s="1440"/>
      <c r="E24" s="1440"/>
      <c r="F24" s="1440"/>
      <c r="G24" s="1441"/>
      <c r="H24" s="1425"/>
      <c r="I24" s="1426"/>
      <c r="J24" s="1426"/>
      <c r="K24" s="1430"/>
      <c r="L24" s="1431"/>
      <c r="M24" s="1425"/>
      <c r="N24" s="1426"/>
      <c r="O24" s="1426"/>
      <c r="P24" s="1426"/>
      <c r="Q24" s="1426"/>
      <c r="R24" s="1426"/>
      <c r="S24" s="1427"/>
      <c r="T24" s="1166">
        <f t="shared" ref="T24:T25" si="2">H24*K24*M24*1.038</f>
        <v>0</v>
      </c>
      <c r="U24" s="1432"/>
      <c r="V24" s="1432"/>
      <c r="W24" s="1167"/>
      <c r="X24" s="173"/>
      <c r="Y24" s="132"/>
      <c r="Z24" s="129"/>
    </row>
    <row r="25" spans="1:27" x14ac:dyDescent="0.25">
      <c r="A25" s="217">
        <v>8</v>
      </c>
      <c r="B25" s="1439" t="s">
        <v>516</v>
      </c>
      <c r="C25" s="1440"/>
      <c r="D25" s="1440"/>
      <c r="E25" s="1440"/>
      <c r="F25" s="1440"/>
      <c r="G25" s="1441"/>
      <c r="H25" s="1425">
        <v>0</v>
      </c>
      <c r="I25" s="1426"/>
      <c r="J25" s="1426"/>
      <c r="K25" s="1444">
        <v>0</v>
      </c>
      <c r="L25" s="1445"/>
      <c r="M25" s="1425">
        <v>0</v>
      </c>
      <c r="N25" s="1426"/>
      <c r="O25" s="1426"/>
      <c r="P25" s="1426"/>
      <c r="Q25" s="1426"/>
      <c r="R25" s="1426"/>
      <c r="S25" s="1427"/>
      <c r="T25" s="1166">
        <f t="shared" si="2"/>
        <v>0</v>
      </c>
      <c r="U25" s="1432"/>
      <c r="V25" s="1432"/>
      <c r="W25" s="1167"/>
      <c r="X25" s="173"/>
      <c r="Y25" s="132"/>
      <c r="Z25" s="129"/>
    </row>
    <row r="26" spans="1:27" x14ac:dyDescent="0.25">
      <c r="A26" s="1446"/>
      <c r="B26" s="1446"/>
      <c r="C26" s="1446"/>
      <c r="D26" s="1446"/>
      <c r="E26" s="1446"/>
      <c r="F26" s="1446"/>
      <c r="G26" s="1446"/>
      <c r="H26" s="1446"/>
      <c r="I26" s="1446"/>
      <c r="J26" s="1446"/>
      <c r="K26" s="1446"/>
      <c r="L26" s="1446"/>
      <c r="M26" s="1443" t="s">
        <v>809</v>
      </c>
      <c r="N26" s="1443"/>
      <c r="O26" s="1443"/>
      <c r="P26" s="1443"/>
      <c r="Q26" s="1443"/>
      <c r="R26" s="1443"/>
      <c r="S26" s="1443"/>
      <c r="T26" s="1447">
        <f>SUM(T18:W25)</f>
        <v>182886.258</v>
      </c>
      <c r="U26" s="1448"/>
      <c r="V26" s="1448"/>
      <c r="W26" s="1448"/>
      <c r="X26" s="173"/>
      <c r="Y26" s="132"/>
      <c r="Z26" s="129"/>
    </row>
    <row r="27" spans="1:27" x14ac:dyDescent="0.25">
      <c r="A27" s="1446"/>
      <c r="B27" s="1446"/>
      <c r="C27" s="1446"/>
      <c r="D27" s="1446"/>
      <c r="E27" s="1446"/>
      <c r="F27" s="1446"/>
      <c r="G27" s="1446"/>
      <c r="H27" s="1446"/>
      <c r="I27" s="1446"/>
      <c r="J27" s="1446"/>
      <c r="K27" s="1446"/>
      <c r="L27" s="1446"/>
      <c r="M27" s="1443" t="s">
        <v>810</v>
      </c>
      <c r="N27" s="1443"/>
      <c r="O27" s="1443"/>
      <c r="P27" s="1443"/>
      <c r="Q27" s="1443"/>
      <c r="R27" s="1443"/>
      <c r="S27" s="1443"/>
      <c r="T27" s="1449">
        <v>182886.26</v>
      </c>
      <c r="U27" s="1450"/>
      <c r="V27" s="1450"/>
      <c r="W27" s="1451"/>
      <c r="X27" s="173"/>
      <c r="Y27" s="133"/>
      <c r="Z27" s="134"/>
    </row>
    <row r="28" spans="1:27" x14ac:dyDescent="0.25">
      <c r="A28" s="1446"/>
      <c r="B28" s="1446"/>
      <c r="C28" s="1446"/>
      <c r="D28" s="1446"/>
      <c r="E28" s="1446"/>
      <c r="F28" s="1446"/>
      <c r="G28" s="1446"/>
      <c r="H28" s="1446"/>
      <c r="I28" s="1446"/>
      <c r="J28" s="1446"/>
      <c r="K28" s="1446"/>
      <c r="L28" s="1446"/>
      <c r="M28" s="1443" t="s">
        <v>908</v>
      </c>
      <c r="N28" s="1443"/>
      <c r="O28" s="1443"/>
      <c r="P28" s="1443"/>
      <c r="Q28" s="1443"/>
      <c r="R28" s="1443"/>
      <c r="S28" s="1443"/>
      <c r="T28" s="1327">
        <f>T27*1.04*1.04</f>
        <v>197809.77881600001</v>
      </c>
      <c r="U28" s="1327"/>
      <c r="V28" s="1327"/>
      <c r="W28" s="1327"/>
      <c r="X28" s="173"/>
      <c r="Y28" s="133"/>
      <c r="Z28" s="134"/>
    </row>
    <row r="29" spans="1:27" hidden="1" x14ac:dyDescent="0.25">
      <c r="X29" s="173"/>
      <c r="Y29" s="133"/>
      <c r="Z29" s="134"/>
    </row>
    <row r="30" spans="1:27" hidden="1" x14ac:dyDescent="0.2">
      <c r="A30" s="1433" t="s">
        <v>913</v>
      </c>
      <c r="B30" s="1434"/>
      <c r="C30" s="1434"/>
      <c r="D30" s="1434"/>
      <c r="E30" s="1434"/>
      <c r="F30" s="1434"/>
      <c r="G30" s="1434"/>
      <c r="H30" s="1434"/>
      <c r="I30" s="1434"/>
      <c r="J30" s="1434"/>
      <c r="K30" s="1434"/>
      <c r="L30" s="1434"/>
      <c r="M30" s="1434"/>
      <c r="N30" s="1434"/>
      <c r="O30" s="1434"/>
      <c r="P30" s="1434"/>
      <c r="Q30" s="1434"/>
      <c r="R30" s="1434"/>
      <c r="S30" s="1434"/>
      <c r="T30" s="1434"/>
      <c r="U30" s="1434"/>
      <c r="V30" s="1434"/>
      <c r="W30" s="1434"/>
      <c r="X30" s="174"/>
      <c r="Y30" s="136"/>
      <c r="Z30" s="137"/>
      <c r="AA30" s="198"/>
    </row>
    <row r="31" spans="1:27" ht="18" hidden="1" customHeight="1" x14ac:dyDescent="0.2">
      <c r="A31" s="1434"/>
      <c r="B31" s="1434"/>
      <c r="C31" s="1434"/>
      <c r="D31" s="1434"/>
      <c r="E31" s="1434"/>
      <c r="F31" s="1434"/>
      <c r="G31" s="1434"/>
      <c r="H31" s="1434"/>
      <c r="I31" s="1434"/>
      <c r="J31" s="1434"/>
      <c r="K31" s="1434"/>
      <c r="L31" s="1434"/>
      <c r="M31" s="1434"/>
      <c r="N31" s="1434"/>
      <c r="O31" s="1434"/>
      <c r="P31" s="1434"/>
      <c r="Q31" s="1434"/>
      <c r="R31" s="1434"/>
      <c r="S31" s="1434"/>
      <c r="T31" s="1434"/>
      <c r="U31" s="1434"/>
      <c r="V31" s="1434"/>
      <c r="W31" s="1434"/>
      <c r="X31" s="174"/>
      <c r="Y31" s="136"/>
      <c r="Z31" s="137"/>
      <c r="AA31" s="198"/>
    </row>
    <row r="32" spans="1:27" ht="27" hidden="1" customHeight="1" x14ac:dyDescent="0.2">
      <c r="A32" s="193" t="s">
        <v>515</v>
      </c>
      <c r="B32" s="1452" t="s">
        <v>801</v>
      </c>
      <c r="C32" s="1452"/>
      <c r="D32" s="1452"/>
      <c r="E32" s="1452"/>
      <c r="F32" s="1452"/>
      <c r="G32" s="1452"/>
      <c r="H32" s="1452"/>
      <c r="I32" s="1452"/>
      <c r="J32" s="1452"/>
      <c r="K32" s="1452"/>
      <c r="L32" s="1350" t="s">
        <v>831</v>
      </c>
      <c r="M32" s="1435"/>
      <c r="N32" s="1435"/>
      <c r="O32" s="1351"/>
      <c r="P32" s="1350" t="s">
        <v>803</v>
      </c>
      <c r="Q32" s="1435"/>
      <c r="R32" s="1435"/>
      <c r="S32" s="1351"/>
      <c r="T32" s="1404" t="s">
        <v>814</v>
      </c>
      <c r="U32" s="1390"/>
      <c r="V32" s="1390"/>
      <c r="W32" s="1343"/>
      <c r="X32" s="174">
        <v>222</v>
      </c>
      <c r="Y32" s="136"/>
      <c r="Z32" s="137"/>
      <c r="AA32" s="198"/>
    </row>
    <row r="33" spans="1:27" ht="12.75" hidden="1" customHeight="1" x14ac:dyDescent="0.2">
      <c r="A33" s="218">
        <v>1</v>
      </c>
      <c r="B33" s="1485">
        <v>2</v>
      </c>
      <c r="C33" s="1485"/>
      <c r="D33" s="1485"/>
      <c r="E33" s="1485"/>
      <c r="F33" s="1485"/>
      <c r="G33" s="1485"/>
      <c r="H33" s="1485"/>
      <c r="I33" s="1485"/>
      <c r="J33" s="1485"/>
      <c r="K33" s="1485"/>
      <c r="L33" s="1425">
        <v>3</v>
      </c>
      <c r="M33" s="1426"/>
      <c r="N33" s="1426"/>
      <c r="O33" s="1427"/>
      <c r="P33" s="1425">
        <v>4</v>
      </c>
      <c r="Q33" s="1426"/>
      <c r="R33" s="1426"/>
      <c r="S33" s="1427"/>
      <c r="T33" s="1425">
        <v>5</v>
      </c>
      <c r="U33" s="1426"/>
      <c r="V33" s="1426"/>
      <c r="W33" s="1427"/>
      <c r="X33" s="174" t="s">
        <v>988</v>
      </c>
      <c r="Y33" s="136"/>
      <c r="Z33" s="137"/>
      <c r="AA33" s="198"/>
    </row>
    <row r="34" spans="1:27" ht="14.45" hidden="1" customHeight="1" x14ac:dyDescent="0.2">
      <c r="A34" s="199" t="s">
        <v>203</v>
      </c>
      <c r="B34" s="1495"/>
      <c r="C34" s="1495"/>
      <c r="D34" s="1495"/>
      <c r="E34" s="1495"/>
      <c r="F34" s="1495"/>
      <c r="G34" s="1495"/>
      <c r="H34" s="1495"/>
      <c r="I34" s="1495"/>
      <c r="J34" s="1495"/>
      <c r="K34" s="1495"/>
      <c r="L34" s="1425">
        <v>0</v>
      </c>
      <c r="M34" s="1426"/>
      <c r="N34" s="1426"/>
      <c r="O34" s="1427"/>
      <c r="P34" s="1166">
        <v>0</v>
      </c>
      <c r="Q34" s="1432"/>
      <c r="R34" s="1432"/>
      <c r="S34" s="1167"/>
      <c r="T34" s="1166">
        <f>L34*P34</f>
        <v>0</v>
      </c>
      <c r="U34" s="1432"/>
      <c r="V34" s="1432"/>
      <c r="W34" s="1167"/>
      <c r="X34" s="174"/>
      <c r="Y34" s="136"/>
      <c r="Z34" s="137"/>
      <c r="AA34" s="198"/>
    </row>
    <row r="35" spans="1:27" hidden="1" x14ac:dyDescent="0.2">
      <c r="P35" s="1453" t="s">
        <v>809</v>
      </c>
      <c r="Q35" s="1454"/>
      <c r="R35" s="1454"/>
      <c r="S35" s="1455"/>
      <c r="T35" s="1503">
        <f>SUM(T34:W34)</f>
        <v>0</v>
      </c>
      <c r="U35" s="1504"/>
      <c r="V35" s="1504"/>
      <c r="W35" s="1504"/>
      <c r="X35" s="174"/>
      <c r="Y35" s="136"/>
      <c r="Z35" s="137"/>
      <c r="AA35" s="198"/>
    </row>
    <row r="36" spans="1:27" hidden="1" x14ac:dyDescent="0.2">
      <c r="P36" s="1443" t="s">
        <v>810</v>
      </c>
      <c r="Q36" s="1443"/>
      <c r="R36" s="1443"/>
      <c r="S36" s="1443"/>
      <c r="T36" s="1503">
        <v>0</v>
      </c>
      <c r="U36" s="1504"/>
      <c r="V36" s="1504"/>
      <c r="W36" s="1505"/>
      <c r="X36" s="174"/>
      <c r="Y36" s="136"/>
      <c r="Z36" s="137"/>
      <c r="AA36" s="198"/>
    </row>
    <row r="37" spans="1:27" ht="12.75" hidden="1" customHeight="1" x14ac:dyDescent="0.2">
      <c r="P37" s="1443" t="s">
        <v>908</v>
      </c>
      <c r="Q37" s="1443"/>
      <c r="R37" s="1443"/>
      <c r="S37" s="1443"/>
      <c r="T37" s="1503">
        <v>0</v>
      </c>
      <c r="U37" s="1504"/>
      <c r="V37" s="1504"/>
      <c r="W37" s="1505"/>
      <c r="X37" s="174"/>
      <c r="Y37" s="136"/>
      <c r="Z37" s="137"/>
      <c r="AA37" s="198"/>
    </row>
    <row r="38" spans="1:27" hidden="1" x14ac:dyDescent="0.2">
      <c r="X38" s="200"/>
      <c r="Y38" s="201"/>
      <c r="Z38" s="202"/>
    </row>
    <row r="39" spans="1:27" hidden="1" x14ac:dyDescent="0.25">
      <c r="A39" s="1433" t="s">
        <v>811</v>
      </c>
      <c r="B39" s="1433"/>
      <c r="C39" s="1433"/>
      <c r="D39" s="1433"/>
      <c r="E39" s="1433"/>
      <c r="F39" s="1433"/>
      <c r="G39" s="1433"/>
      <c r="H39" s="1433"/>
      <c r="I39" s="1433"/>
      <c r="J39" s="1433"/>
      <c r="K39" s="1433"/>
      <c r="L39" s="1433"/>
      <c r="M39" s="1433"/>
      <c r="N39" s="1433"/>
      <c r="O39" s="1433"/>
      <c r="P39" s="1433"/>
      <c r="Q39" s="1433"/>
      <c r="R39" s="1433"/>
      <c r="S39" s="1433"/>
      <c r="T39" s="1433"/>
      <c r="U39" s="1433"/>
      <c r="V39" s="1433"/>
      <c r="W39" s="1433"/>
      <c r="Y39" s="196"/>
      <c r="Z39" s="197"/>
    </row>
    <row r="40" spans="1:27" ht="17.25" hidden="1" customHeight="1" x14ac:dyDescent="0.25">
      <c r="A40" s="1442"/>
      <c r="B40" s="1442"/>
      <c r="C40" s="1442"/>
      <c r="D40" s="1442"/>
      <c r="E40" s="1442"/>
      <c r="F40" s="1442"/>
      <c r="G40" s="1442"/>
      <c r="H40" s="1442"/>
      <c r="I40" s="1442"/>
      <c r="J40" s="1442"/>
      <c r="K40" s="1442"/>
      <c r="L40" s="1442"/>
      <c r="M40" s="1442"/>
      <c r="N40" s="1442"/>
      <c r="O40" s="1442"/>
      <c r="P40" s="1442"/>
      <c r="Q40" s="1442"/>
      <c r="R40" s="1442"/>
      <c r="S40" s="1442"/>
      <c r="T40" s="1442"/>
      <c r="U40" s="1442"/>
      <c r="V40" s="1442"/>
      <c r="W40" s="1442"/>
      <c r="X40" s="173"/>
      <c r="Y40" s="133"/>
      <c r="Z40" s="134"/>
    </row>
    <row r="41" spans="1:27" ht="26.25" hidden="1" customHeight="1" x14ac:dyDescent="0.25">
      <c r="A41" s="193" t="s">
        <v>515</v>
      </c>
      <c r="B41" s="1350" t="s">
        <v>812</v>
      </c>
      <c r="C41" s="1435"/>
      <c r="D41" s="1435"/>
      <c r="E41" s="1435"/>
      <c r="F41" s="1435"/>
      <c r="G41" s="1435"/>
      <c r="H41" s="1435"/>
      <c r="I41" s="1435"/>
      <c r="J41" s="1435"/>
      <c r="K41" s="1351"/>
      <c r="L41" s="1350" t="s">
        <v>813</v>
      </c>
      <c r="M41" s="1435"/>
      <c r="N41" s="1435"/>
      <c r="O41" s="1351"/>
      <c r="P41" s="1350" t="s">
        <v>803</v>
      </c>
      <c r="Q41" s="1435"/>
      <c r="R41" s="1435"/>
      <c r="S41" s="1351"/>
      <c r="T41" s="1404" t="s">
        <v>814</v>
      </c>
      <c r="U41" s="1405"/>
      <c r="V41" s="1405"/>
      <c r="W41" s="1406"/>
      <c r="X41" s="173"/>
      <c r="Y41" s="132"/>
      <c r="Z41" s="129"/>
    </row>
    <row r="42" spans="1:27" hidden="1" x14ac:dyDescent="0.25">
      <c r="A42" s="168">
        <v>1</v>
      </c>
      <c r="B42" s="1425">
        <v>2</v>
      </c>
      <c r="C42" s="1426"/>
      <c r="D42" s="1426"/>
      <c r="E42" s="1426"/>
      <c r="F42" s="1426"/>
      <c r="G42" s="1426"/>
      <c r="H42" s="1426"/>
      <c r="I42" s="1426"/>
      <c r="J42" s="1426"/>
      <c r="K42" s="1427"/>
      <c r="L42" s="1425">
        <v>3</v>
      </c>
      <c r="M42" s="1426"/>
      <c r="N42" s="1426"/>
      <c r="O42" s="1427"/>
      <c r="P42" s="1425">
        <v>4</v>
      </c>
      <c r="Q42" s="1426"/>
      <c r="R42" s="1426"/>
      <c r="S42" s="1427"/>
      <c r="T42" s="1425">
        <v>5</v>
      </c>
      <c r="U42" s="1426"/>
      <c r="V42" s="1426"/>
      <c r="W42" s="1427"/>
      <c r="X42" s="173"/>
      <c r="Y42" s="132"/>
      <c r="Z42" s="129"/>
    </row>
    <row r="43" spans="1:27" ht="15.75" hidden="1" customHeight="1" x14ac:dyDescent="0.25">
      <c r="A43" s="168">
        <v>1</v>
      </c>
      <c r="B43" s="1080" t="s">
        <v>815</v>
      </c>
      <c r="C43" s="1081"/>
      <c r="D43" s="1081"/>
      <c r="E43" s="1081"/>
      <c r="F43" s="1081"/>
      <c r="G43" s="1081"/>
      <c r="H43" s="1081"/>
      <c r="I43" s="1081"/>
      <c r="J43" s="1081"/>
      <c r="K43" s="1082"/>
      <c r="L43" s="1425">
        <v>0</v>
      </c>
      <c r="M43" s="1426"/>
      <c r="N43" s="1426"/>
      <c r="O43" s="1427"/>
      <c r="P43" s="1166">
        <v>98850</v>
      </c>
      <c r="Q43" s="1432"/>
      <c r="R43" s="1432"/>
      <c r="S43" s="1167"/>
      <c r="T43" s="1166">
        <f>L43*P43</f>
        <v>0</v>
      </c>
      <c r="U43" s="1432"/>
      <c r="V43" s="1432"/>
      <c r="W43" s="1167"/>
      <c r="X43" s="173"/>
      <c r="Y43" s="133"/>
      <c r="Z43" s="134"/>
    </row>
    <row r="44" spans="1:27" ht="15.75" hidden="1" customHeight="1" x14ac:dyDescent="0.25">
      <c r="A44" s="168">
        <v>2</v>
      </c>
      <c r="B44" s="1080" t="s">
        <v>816</v>
      </c>
      <c r="C44" s="1081"/>
      <c r="D44" s="1081"/>
      <c r="E44" s="1081"/>
      <c r="F44" s="1081"/>
      <c r="G44" s="1081"/>
      <c r="H44" s="1081"/>
      <c r="I44" s="1081"/>
      <c r="J44" s="1081"/>
      <c r="K44" s="1082"/>
      <c r="L44" s="1425">
        <v>0</v>
      </c>
      <c r="M44" s="1426"/>
      <c r="N44" s="1426"/>
      <c r="O44" s="1427"/>
      <c r="P44" s="1166">
        <f>51200+18600</f>
        <v>69800</v>
      </c>
      <c r="Q44" s="1432"/>
      <c r="R44" s="1432"/>
      <c r="S44" s="1167"/>
      <c r="T44" s="1166">
        <f>L44*P44</f>
        <v>0</v>
      </c>
      <c r="U44" s="1432"/>
      <c r="V44" s="1432"/>
      <c r="W44" s="1167"/>
      <c r="X44" s="173"/>
      <c r="Y44" s="132"/>
      <c r="Z44" s="129"/>
    </row>
    <row r="45" spans="1:27" ht="15.75" hidden="1" customHeight="1" x14ac:dyDescent="0.25">
      <c r="A45" s="168">
        <v>3</v>
      </c>
      <c r="B45" s="1080" t="s">
        <v>817</v>
      </c>
      <c r="C45" s="1081"/>
      <c r="D45" s="1081"/>
      <c r="E45" s="1081"/>
      <c r="F45" s="1081"/>
      <c r="G45" s="1081"/>
      <c r="H45" s="1081"/>
      <c r="I45" s="1081"/>
      <c r="J45" s="1081"/>
      <c r="K45" s="1082"/>
      <c r="L45" s="1425">
        <v>0</v>
      </c>
      <c r="M45" s="1426"/>
      <c r="N45" s="1426"/>
      <c r="O45" s="1427"/>
      <c r="P45" s="1166">
        <f>2602</f>
        <v>2602</v>
      </c>
      <c r="Q45" s="1432"/>
      <c r="R45" s="1432"/>
      <c r="S45" s="1167"/>
      <c r="T45" s="1166">
        <f>L45*P45</f>
        <v>0</v>
      </c>
      <c r="U45" s="1432"/>
      <c r="V45" s="1432"/>
      <c r="W45" s="1167"/>
      <c r="X45" s="173"/>
      <c r="Y45" s="132"/>
      <c r="Z45" s="129"/>
    </row>
    <row r="46" spans="1:27" hidden="1" x14ac:dyDescent="0.25">
      <c r="O46" s="203"/>
      <c r="P46" s="1453" t="s">
        <v>808</v>
      </c>
      <c r="Q46" s="1454"/>
      <c r="R46" s="1454"/>
      <c r="S46" s="1455"/>
      <c r="T46" s="1456">
        <f>SUM(T43:W45)</f>
        <v>0</v>
      </c>
      <c r="U46" s="1457"/>
      <c r="V46" s="1457"/>
      <c r="W46" s="1458"/>
      <c r="X46" s="173"/>
      <c r="Y46" s="133"/>
      <c r="Z46" s="134"/>
    </row>
    <row r="47" spans="1:27" hidden="1" x14ac:dyDescent="0.25">
      <c r="O47" s="203"/>
      <c r="P47" s="1443" t="s">
        <v>809</v>
      </c>
      <c r="Q47" s="1443"/>
      <c r="R47" s="1443"/>
      <c r="S47" s="1443"/>
      <c r="T47" s="1456">
        <v>0</v>
      </c>
      <c r="U47" s="1457"/>
      <c r="V47" s="1457"/>
      <c r="W47" s="1458"/>
      <c r="X47" s="173"/>
      <c r="Y47" s="132"/>
      <c r="Z47" s="129"/>
    </row>
    <row r="48" spans="1:27" hidden="1" x14ac:dyDescent="0.25">
      <c r="O48" s="203"/>
      <c r="P48" s="1443" t="s">
        <v>810</v>
      </c>
      <c r="Q48" s="1443"/>
      <c r="R48" s="1443"/>
      <c r="S48" s="1443"/>
      <c r="T48" s="1456">
        <f>T47</f>
        <v>0</v>
      </c>
      <c r="U48" s="1457"/>
      <c r="V48" s="1457"/>
      <c r="W48" s="1458"/>
      <c r="X48" s="173"/>
      <c r="Y48" s="132"/>
      <c r="Z48" s="129"/>
    </row>
    <row r="49" spans="1:26" hidden="1" x14ac:dyDescent="0.25">
      <c r="X49" s="173"/>
      <c r="Y49" s="133"/>
      <c r="Z49" s="135"/>
    </row>
    <row r="50" spans="1:26" x14ac:dyDescent="0.25">
      <c r="A50" s="1465" t="s">
        <v>912</v>
      </c>
      <c r="B50" s="1465"/>
      <c r="C50" s="1465"/>
      <c r="D50" s="1465"/>
      <c r="E50" s="1465"/>
      <c r="F50" s="1465"/>
      <c r="G50" s="1465"/>
      <c r="H50" s="1465"/>
      <c r="I50" s="1465"/>
      <c r="J50" s="1465"/>
      <c r="K50" s="1465"/>
      <c r="L50" s="1465"/>
      <c r="M50" s="1465"/>
      <c r="N50" s="1465"/>
      <c r="O50" s="1465"/>
      <c r="P50" s="1465"/>
      <c r="Q50" s="1465"/>
      <c r="R50" s="1465"/>
      <c r="S50" s="1465"/>
      <c r="T50" s="1465"/>
      <c r="U50" s="1465"/>
      <c r="V50" s="1465"/>
      <c r="W50" s="1465"/>
      <c r="X50" s="173"/>
      <c r="Y50" s="133"/>
      <c r="Z50" s="135"/>
    </row>
    <row r="51" spans="1:26" ht="17.25" customHeight="1" x14ac:dyDescent="0.25">
      <c r="A51" s="1466"/>
      <c r="B51" s="1466"/>
      <c r="C51" s="1466"/>
      <c r="D51" s="1466"/>
      <c r="E51" s="1466"/>
      <c r="F51" s="1466"/>
      <c r="G51" s="1466"/>
      <c r="H51" s="1466"/>
      <c r="I51" s="1466"/>
      <c r="J51" s="1466"/>
      <c r="K51" s="1466"/>
      <c r="L51" s="1466"/>
      <c r="M51" s="1466"/>
      <c r="N51" s="1466"/>
      <c r="O51" s="1466"/>
      <c r="P51" s="1466"/>
      <c r="Q51" s="1466"/>
      <c r="R51" s="1466"/>
      <c r="S51" s="1466"/>
      <c r="T51" s="1466"/>
      <c r="U51" s="1466"/>
      <c r="V51" s="1466"/>
      <c r="W51" s="1466"/>
      <c r="X51" s="173">
        <v>223</v>
      </c>
      <c r="Y51" s="133"/>
      <c r="Z51" s="135"/>
    </row>
    <row r="52" spans="1:26" ht="27" customHeight="1" x14ac:dyDescent="0.25">
      <c r="A52" s="278" t="s">
        <v>515</v>
      </c>
      <c r="B52" s="1467" t="s">
        <v>812</v>
      </c>
      <c r="C52" s="1468"/>
      <c r="D52" s="1468"/>
      <c r="E52" s="1468"/>
      <c r="F52" s="1468"/>
      <c r="G52" s="1468"/>
      <c r="H52" s="1468"/>
      <c r="I52" s="1468"/>
      <c r="J52" s="1468"/>
      <c r="K52" s="1469"/>
      <c r="L52" s="1470" t="s">
        <v>818</v>
      </c>
      <c r="M52" s="1471"/>
      <c r="N52" s="1471"/>
      <c r="O52" s="1472"/>
      <c r="P52" s="1467" t="s">
        <v>819</v>
      </c>
      <c r="Q52" s="1468"/>
      <c r="R52" s="1468"/>
      <c r="S52" s="1469"/>
      <c r="T52" s="1473" t="s">
        <v>814</v>
      </c>
      <c r="U52" s="1474"/>
      <c r="V52" s="1474"/>
      <c r="W52" s="1475"/>
      <c r="X52" s="173"/>
      <c r="Y52" s="133"/>
      <c r="Z52" s="135"/>
    </row>
    <row r="53" spans="1:26" x14ac:dyDescent="0.25">
      <c r="A53" s="279">
        <v>1</v>
      </c>
      <c r="B53" s="1377">
        <v>2</v>
      </c>
      <c r="C53" s="1378"/>
      <c r="D53" s="1378"/>
      <c r="E53" s="1378"/>
      <c r="F53" s="1378"/>
      <c r="G53" s="1378"/>
      <c r="H53" s="1378"/>
      <c r="I53" s="1378"/>
      <c r="J53" s="1378"/>
      <c r="K53" s="1379"/>
      <c r="L53" s="1377">
        <v>3</v>
      </c>
      <c r="M53" s="1378"/>
      <c r="N53" s="1378"/>
      <c r="O53" s="1379"/>
      <c r="P53" s="1377">
        <v>4</v>
      </c>
      <c r="Q53" s="1378"/>
      <c r="R53" s="1378"/>
      <c r="S53" s="1379"/>
      <c r="T53" s="1377">
        <v>5</v>
      </c>
      <c r="U53" s="1378"/>
      <c r="V53" s="1378"/>
      <c r="W53" s="1379"/>
      <c r="X53" s="173" t="s">
        <v>989</v>
      </c>
      <c r="Y53" s="133"/>
      <c r="Z53" s="135"/>
    </row>
    <row r="54" spans="1:26" x14ac:dyDescent="0.25">
      <c r="A54" s="279">
        <v>1</v>
      </c>
      <c r="B54" s="1459" t="s">
        <v>820</v>
      </c>
      <c r="C54" s="1460"/>
      <c r="D54" s="1460"/>
      <c r="E54" s="1460"/>
      <c r="F54" s="1460"/>
      <c r="G54" s="1460"/>
      <c r="H54" s="1460"/>
      <c r="I54" s="1460"/>
      <c r="J54" s="1460"/>
      <c r="K54" s="1461"/>
      <c r="L54" s="1377"/>
      <c r="M54" s="1378"/>
      <c r="N54" s="1378"/>
      <c r="O54" s="1379"/>
      <c r="P54" s="1462"/>
      <c r="Q54" s="1463"/>
      <c r="R54" s="1463"/>
      <c r="S54" s="1464"/>
      <c r="T54" s="1386">
        <f>SUM(T55:W56)</f>
        <v>693451</v>
      </c>
      <c r="U54" s="1387"/>
      <c r="V54" s="1387"/>
      <c r="W54" s="1388"/>
      <c r="X54" s="173"/>
      <c r="Y54" s="133"/>
      <c r="Z54" s="135"/>
    </row>
    <row r="55" spans="1:26" x14ac:dyDescent="0.25">
      <c r="A55" s="279"/>
      <c r="B55" s="1459" t="s">
        <v>821</v>
      </c>
      <c r="C55" s="1460"/>
      <c r="D55" s="1460"/>
      <c r="E55" s="1460"/>
      <c r="F55" s="1460"/>
      <c r="G55" s="1460"/>
      <c r="H55" s="1460"/>
      <c r="I55" s="1460"/>
      <c r="J55" s="1460"/>
      <c r="K55" s="1461"/>
      <c r="L55" s="1476">
        <v>12100</v>
      </c>
      <c r="M55" s="1477"/>
      <c r="N55" s="1477"/>
      <c r="O55" s="1478"/>
      <c r="P55" s="1380">
        <v>57.31</v>
      </c>
      <c r="Q55" s="1381"/>
      <c r="R55" s="1381"/>
      <c r="S55" s="1382"/>
      <c r="T55" s="1380">
        <v>693451</v>
      </c>
      <c r="U55" s="1381"/>
      <c r="V55" s="1381"/>
      <c r="W55" s="1382"/>
      <c r="X55" s="361"/>
      <c r="Y55" s="133"/>
      <c r="Z55" s="135"/>
    </row>
    <row r="56" spans="1:26" x14ac:dyDescent="0.25">
      <c r="A56" s="279"/>
      <c r="B56" s="1459" t="s">
        <v>822</v>
      </c>
      <c r="C56" s="1460"/>
      <c r="D56" s="1460"/>
      <c r="E56" s="1460"/>
      <c r="F56" s="1460"/>
      <c r="G56" s="1460"/>
      <c r="H56" s="1460"/>
      <c r="I56" s="1460"/>
      <c r="J56" s="1460"/>
      <c r="K56" s="1461"/>
      <c r="L56" s="1476">
        <v>0</v>
      </c>
      <c r="M56" s="1477"/>
      <c r="N56" s="1477"/>
      <c r="O56" s="1478"/>
      <c r="P56" s="1380">
        <v>70.75</v>
      </c>
      <c r="Q56" s="1381"/>
      <c r="R56" s="1381"/>
      <c r="S56" s="1382"/>
      <c r="T56" s="1380">
        <f>L56*P56</f>
        <v>0</v>
      </c>
      <c r="U56" s="1381"/>
      <c r="V56" s="1381"/>
      <c r="W56" s="1382"/>
      <c r="X56" s="361"/>
      <c r="Y56" s="133"/>
      <c r="Z56" s="135"/>
    </row>
    <row r="57" spans="1:26" x14ac:dyDescent="0.25">
      <c r="A57" s="279">
        <v>2</v>
      </c>
      <c r="B57" s="1459" t="s">
        <v>823</v>
      </c>
      <c r="C57" s="1460"/>
      <c r="D57" s="1460"/>
      <c r="E57" s="1460"/>
      <c r="F57" s="1460"/>
      <c r="G57" s="1460"/>
      <c r="H57" s="1460"/>
      <c r="I57" s="1460"/>
      <c r="J57" s="1460"/>
      <c r="K57" s="1461"/>
      <c r="L57" s="1476"/>
      <c r="M57" s="1477"/>
      <c r="N57" s="1477"/>
      <c r="O57" s="1478"/>
      <c r="P57" s="1380"/>
      <c r="Q57" s="1381"/>
      <c r="R57" s="1381"/>
      <c r="S57" s="1382"/>
      <c r="T57" s="1386">
        <f>SUM(T58:W59)</f>
        <v>3007828.81</v>
      </c>
      <c r="U57" s="1387"/>
      <c r="V57" s="1387"/>
      <c r="W57" s="1388"/>
      <c r="X57" s="361"/>
      <c r="Y57" s="133"/>
      <c r="Z57" s="135"/>
    </row>
    <row r="58" spans="1:26" x14ac:dyDescent="0.25">
      <c r="A58" s="279"/>
      <c r="B58" s="1459" t="s">
        <v>824</v>
      </c>
      <c r="C58" s="1460"/>
      <c r="D58" s="1460"/>
      <c r="E58" s="1460"/>
      <c r="F58" s="1460"/>
      <c r="G58" s="1460"/>
      <c r="H58" s="1460"/>
      <c r="I58" s="1460"/>
      <c r="J58" s="1460"/>
      <c r="K58" s="1461"/>
      <c r="L58" s="1482">
        <v>148.5</v>
      </c>
      <c r="M58" s="1483"/>
      <c r="N58" s="1483"/>
      <c r="O58" s="1484"/>
      <c r="P58" s="1380">
        <v>20254.57</v>
      </c>
      <c r="Q58" s="1381"/>
      <c r="R58" s="1381"/>
      <c r="S58" s="1382"/>
      <c r="T58" s="1380">
        <f>3007803.65+25.16</f>
        <v>3007828.81</v>
      </c>
      <c r="U58" s="1381"/>
      <c r="V58" s="1381"/>
      <c r="W58" s="1382"/>
      <c r="X58" s="361"/>
      <c r="Y58" s="133"/>
      <c r="Z58" s="135"/>
    </row>
    <row r="59" spans="1:26" x14ac:dyDescent="0.25">
      <c r="A59" s="279"/>
      <c r="B59" s="1459" t="s">
        <v>825</v>
      </c>
      <c r="C59" s="1460"/>
      <c r="D59" s="1460"/>
      <c r="E59" s="1460"/>
      <c r="F59" s="1460"/>
      <c r="G59" s="1460"/>
      <c r="H59" s="1460"/>
      <c r="I59" s="1460"/>
      <c r="J59" s="1460"/>
      <c r="K59" s="1461"/>
      <c r="L59" s="1476"/>
      <c r="M59" s="1477"/>
      <c r="N59" s="1477"/>
      <c r="O59" s="1478"/>
      <c r="P59" s="1380"/>
      <c r="Q59" s="1381"/>
      <c r="R59" s="1381"/>
      <c r="S59" s="1382"/>
      <c r="T59" s="1380">
        <f>L59*P59</f>
        <v>0</v>
      </c>
      <c r="U59" s="1381"/>
      <c r="V59" s="1381"/>
      <c r="W59" s="1382"/>
      <c r="X59" s="361"/>
      <c r="Y59" s="133"/>
      <c r="Z59" s="135"/>
    </row>
    <row r="60" spans="1:26" x14ac:dyDescent="0.25">
      <c r="A60" s="279">
        <v>3</v>
      </c>
      <c r="B60" s="1459" t="s">
        <v>909</v>
      </c>
      <c r="C60" s="1460"/>
      <c r="D60" s="1460"/>
      <c r="E60" s="1460"/>
      <c r="F60" s="1460"/>
      <c r="G60" s="1460"/>
      <c r="H60" s="1460"/>
      <c r="I60" s="1460"/>
      <c r="J60" s="1460"/>
      <c r="K60" s="1461"/>
      <c r="L60" s="1476"/>
      <c r="M60" s="1477"/>
      <c r="N60" s="1477"/>
      <c r="O60" s="1478"/>
      <c r="P60" s="1380"/>
      <c r="Q60" s="1381"/>
      <c r="R60" s="1381"/>
      <c r="S60" s="1382"/>
      <c r="T60" s="1386">
        <f>SUM(T61:W62)</f>
        <v>344107</v>
      </c>
      <c r="U60" s="1387"/>
      <c r="V60" s="1387"/>
      <c r="W60" s="1388"/>
      <c r="X60" s="361"/>
      <c r="Y60" s="133"/>
      <c r="Z60" s="135"/>
    </row>
    <row r="61" spans="1:26" x14ac:dyDescent="0.25">
      <c r="A61" s="279"/>
      <c r="B61" s="1459" t="s">
        <v>910</v>
      </c>
      <c r="C61" s="1460"/>
      <c r="D61" s="1460"/>
      <c r="E61" s="1460"/>
      <c r="F61" s="1460"/>
      <c r="G61" s="1460"/>
      <c r="H61" s="1460"/>
      <c r="I61" s="1460"/>
      <c r="J61" s="1460"/>
      <c r="K61" s="1461"/>
      <c r="L61" s="1482">
        <v>84.61</v>
      </c>
      <c r="M61" s="1483"/>
      <c r="N61" s="1483"/>
      <c r="O61" s="1484"/>
      <c r="P61" s="1380">
        <v>4066.98</v>
      </c>
      <c r="Q61" s="1381"/>
      <c r="R61" s="1381"/>
      <c r="S61" s="1382"/>
      <c r="T61" s="1380">
        <f>344107.18-0.18</f>
        <v>344107</v>
      </c>
      <c r="U61" s="1381"/>
      <c r="V61" s="1381"/>
      <c r="W61" s="1382"/>
      <c r="X61" s="361"/>
      <c r="Y61" s="133"/>
      <c r="Z61" s="135"/>
    </row>
    <row r="62" spans="1:26" x14ac:dyDescent="0.25">
      <c r="A62" s="279"/>
      <c r="B62" s="1459" t="s">
        <v>911</v>
      </c>
      <c r="C62" s="1460"/>
      <c r="D62" s="1460"/>
      <c r="E62" s="1460"/>
      <c r="F62" s="1460"/>
      <c r="G62" s="1460"/>
      <c r="H62" s="1460"/>
      <c r="I62" s="1460"/>
      <c r="J62" s="1460"/>
      <c r="K62" s="1461"/>
      <c r="L62" s="1476"/>
      <c r="M62" s="1477"/>
      <c r="N62" s="1477"/>
      <c r="O62" s="1478"/>
      <c r="P62" s="1380"/>
      <c r="Q62" s="1381"/>
      <c r="R62" s="1381"/>
      <c r="S62" s="1382"/>
      <c r="T62" s="1380">
        <f>L62*P62</f>
        <v>0</v>
      </c>
      <c r="U62" s="1381"/>
      <c r="V62" s="1381"/>
      <c r="W62" s="1382"/>
      <c r="X62" s="361"/>
      <c r="Y62" s="133"/>
      <c r="Z62" s="135"/>
    </row>
    <row r="63" spans="1:26" x14ac:dyDescent="0.25">
      <c r="A63" s="279">
        <v>4</v>
      </c>
      <c r="B63" s="1459" t="s">
        <v>826</v>
      </c>
      <c r="C63" s="1460"/>
      <c r="D63" s="1460"/>
      <c r="E63" s="1460"/>
      <c r="F63" s="1460"/>
      <c r="G63" s="1460"/>
      <c r="H63" s="1460"/>
      <c r="I63" s="1460"/>
      <c r="J63" s="1460"/>
      <c r="K63" s="1461"/>
      <c r="L63" s="1476"/>
      <c r="M63" s="1477"/>
      <c r="N63" s="1477"/>
      <c r="O63" s="1478"/>
      <c r="P63" s="1380"/>
      <c r="Q63" s="1381"/>
      <c r="R63" s="1381"/>
      <c r="S63" s="1382"/>
      <c r="T63" s="1386">
        <f>SUM(T64:W65)</f>
        <v>0</v>
      </c>
      <c r="U63" s="1387"/>
      <c r="V63" s="1387"/>
      <c r="W63" s="1388"/>
      <c r="X63" s="361"/>
      <c r="Y63" s="133"/>
      <c r="Z63" s="135"/>
    </row>
    <row r="64" spans="1:26" x14ac:dyDescent="0.25">
      <c r="A64" s="279"/>
      <c r="B64" s="1459" t="s">
        <v>827</v>
      </c>
      <c r="C64" s="1460"/>
      <c r="D64" s="1460"/>
      <c r="E64" s="1460"/>
      <c r="F64" s="1460"/>
      <c r="G64" s="1460"/>
      <c r="H64" s="1460"/>
      <c r="I64" s="1460"/>
      <c r="J64" s="1460"/>
      <c r="K64" s="1461"/>
      <c r="L64" s="1476">
        <v>0</v>
      </c>
      <c r="M64" s="1477"/>
      <c r="N64" s="1477"/>
      <c r="O64" s="1478"/>
      <c r="P64" s="1380">
        <v>0</v>
      </c>
      <c r="Q64" s="1381"/>
      <c r="R64" s="1381"/>
      <c r="S64" s="1382"/>
      <c r="T64" s="1380">
        <f>L64*P64</f>
        <v>0</v>
      </c>
      <c r="U64" s="1381"/>
      <c r="V64" s="1381"/>
      <c r="W64" s="1382"/>
      <c r="X64" s="361"/>
      <c r="Y64" s="133"/>
      <c r="Z64" s="135"/>
    </row>
    <row r="65" spans="1:27" x14ac:dyDescent="0.25">
      <c r="A65" s="279"/>
      <c r="B65" s="1459" t="s">
        <v>828</v>
      </c>
      <c r="C65" s="1460"/>
      <c r="D65" s="1460"/>
      <c r="E65" s="1460"/>
      <c r="F65" s="1460"/>
      <c r="G65" s="1460"/>
      <c r="H65" s="1460"/>
      <c r="I65" s="1460"/>
      <c r="J65" s="1460"/>
      <c r="K65" s="1461"/>
      <c r="L65" s="1476"/>
      <c r="M65" s="1477"/>
      <c r="N65" s="1477"/>
      <c r="O65" s="1478"/>
      <c r="P65" s="1380"/>
      <c r="Q65" s="1381"/>
      <c r="R65" s="1381"/>
      <c r="S65" s="1382"/>
      <c r="T65" s="1380">
        <f>L65*P65</f>
        <v>0</v>
      </c>
      <c r="U65" s="1381"/>
      <c r="V65" s="1381"/>
      <c r="W65" s="1382"/>
      <c r="X65" s="361"/>
      <c r="Y65" s="133"/>
      <c r="Z65" s="135"/>
    </row>
    <row r="66" spans="1:27" x14ac:dyDescent="0.25">
      <c r="A66" s="279">
        <v>5</v>
      </c>
      <c r="B66" s="1459" t="s">
        <v>829</v>
      </c>
      <c r="C66" s="1460"/>
      <c r="D66" s="1460"/>
      <c r="E66" s="1460"/>
      <c r="F66" s="1460"/>
      <c r="G66" s="1460"/>
      <c r="H66" s="1460"/>
      <c r="I66" s="1460"/>
      <c r="J66" s="1460"/>
      <c r="K66" s="1461"/>
      <c r="L66" s="1476"/>
      <c r="M66" s="1477"/>
      <c r="N66" s="1477"/>
      <c r="O66" s="1478"/>
      <c r="P66" s="1380"/>
      <c r="Q66" s="1381"/>
      <c r="R66" s="1381"/>
      <c r="S66" s="1382"/>
      <c r="T66" s="1386">
        <f>SUM(T67:W68)</f>
        <v>147813.19</v>
      </c>
      <c r="U66" s="1387"/>
      <c r="V66" s="1387"/>
      <c r="W66" s="1388"/>
      <c r="X66" s="361"/>
      <c r="Y66" s="133"/>
      <c r="Z66" s="135"/>
    </row>
    <row r="67" spans="1:27" x14ac:dyDescent="0.25">
      <c r="A67" s="279"/>
      <c r="B67" s="1459" t="s">
        <v>935</v>
      </c>
      <c r="C67" s="1460"/>
      <c r="D67" s="1460"/>
      <c r="E67" s="1460"/>
      <c r="F67" s="1460"/>
      <c r="G67" s="1460"/>
      <c r="H67" s="1460"/>
      <c r="I67" s="1460"/>
      <c r="J67" s="1460"/>
      <c r="K67" s="1461"/>
      <c r="L67" s="1476">
        <v>8.25</v>
      </c>
      <c r="M67" s="1477"/>
      <c r="N67" s="1477"/>
      <c r="O67" s="1478"/>
      <c r="P67" s="1380">
        <v>8525.84</v>
      </c>
      <c r="Q67" s="1381"/>
      <c r="R67" s="1381"/>
      <c r="S67" s="1382"/>
      <c r="T67" s="1380">
        <v>70338.179999999993</v>
      </c>
      <c r="U67" s="1381"/>
      <c r="V67" s="1381"/>
      <c r="W67" s="1382"/>
      <c r="X67" s="361"/>
      <c r="Y67" s="133"/>
      <c r="Z67" s="135"/>
    </row>
    <row r="68" spans="1:27" x14ac:dyDescent="0.25">
      <c r="A68" s="279"/>
      <c r="B68" s="1459" t="s">
        <v>936</v>
      </c>
      <c r="C68" s="1460"/>
      <c r="D68" s="1460"/>
      <c r="E68" s="1460"/>
      <c r="F68" s="1460"/>
      <c r="G68" s="1460"/>
      <c r="H68" s="1460"/>
      <c r="I68" s="1460"/>
      <c r="J68" s="1460"/>
      <c r="K68" s="1461"/>
      <c r="L68" s="1476">
        <v>8.25</v>
      </c>
      <c r="M68" s="1477"/>
      <c r="N68" s="1477"/>
      <c r="O68" s="1478"/>
      <c r="P68" s="1380">
        <v>9390.91</v>
      </c>
      <c r="Q68" s="1381"/>
      <c r="R68" s="1381"/>
      <c r="S68" s="1382"/>
      <c r="T68" s="1380">
        <v>77475.009999999995</v>
      </c>
      <c r="U68" s="1381"/>
      <c r="V68" s="1381"/>
      <c r="W68" s="1382"/>
      <c r="X68" s="361"/>
      <c r="Y68" s="133"/>
      <c r="Z68" s="135"/>
    </row>
    <row r="69" spans="1:27" x14ac:dyDescent="0.25">
      <c r="A69" s="280"/>
      <c r="B69" s="280"/>
      <c r="C69" s="280"/>
      <c r="D69" s="280"/>
      <c r="E69" s="280"/>
      <c r="F69" s="280"/>
      <c r="G69" s="280"/>
      <c r="H69" s="280"/>
      <c r="I69" s="280"/>
      <c r="J69" s="280"/>
      <c r="K69" s="280"/>
      <c r="L69" s="280"/>
      <c r="M69" s="280"/>
      <c r="N69" s="280"/>
      <c r="O69" s="281"/>
      <c r="P69" s="1383" t="s">
        <v>809</v>
      </c>
      <c r="Q69" s="1384"/>
      <c r="R69" s="1384"/>
      <c r="S69" s="1385"/>
      <c r="T69" s="1479">
        <f>T54+T57+T66+T60+T63</f>
        <v>4193200</v>
      </c>
      <c r="U69" s="1480"/>
      <c r="V69" s="1480"/>
      <c r="W69" s="1481"/>
      <c r="X69" s="173"/>
      <c r="Y69" s="133"/>
      <c r="Z69" s="135"/>
    </row>
    <row r="70" spans="1:27" x14ac:dyDescent="0.25">
      <c r="A70" s="280"/>
      <c r="B70" s="280"/>
      <c r="C70" s="280"/>
      <c r="D70" s="280"/>
      <c r="E70" s="280"/>
      <c r="F70" s="280"/>
      <c r="G70" s="280"/>
      <c r="H70" s="280"/>
      <c r="I70" s="280"/>
      <c r="J70" s="280"/>
      <c r="K70" s="280"/>
      <c r="L70" s="280"/>
      <c r="M70" s="280"/>
      <c r="N70" s="280"/>
      <c r="O70" s="281"/>
      <c r="P70" s="1389" t="s">
        <v>810</v>
      </c>
      <c r="Q70" s="1389"/>
      <c r="R70" s="1389"/>
      <c r="S70" s="1389"/>
      <c r="T70" s="1479">
        <v>3107600</v>
      </c>
      <c r="U70" s="1480"/>
      <c r="V70" s="1480"/>
      <c r="W70" s="1481"/>
      <c r="X70" s="173"/>
      <c r="Y70" s="133">
        <v>4193200</v>
      </c>
      <c r="Z70" s="135">
        <f>T69-Y70</f>
        <v>0</v>
      </c>
    </row>
    <row r="71" spans="1:27" x14ac:dyDescent="0.25">
      <c r="A71" s="280"/>
      <c r="B71" s="280"/>
      <c r="C71" s="280"/>
      <c r="D71" s="280"/>
      <c r="E71" s="280"/>
      <c r="F71" s="280"/>
      <c r="G71" s="280"/>
      <c r="H71" s="280"/>
      <c r="I71" s="280"/>
      <c r="J71" s="280"/>
      <c r="K71" s="280"/>
      <c r="L71" s="280"/>
      <c r="M71" s="280"/>
      <c r="N71" s="280"/>
      <c r="O71" s="281"/>
      <c r="P71" s="1389" t="s">
        <v>908</v>
      </c>
      <c r="Q71" s="1389"/>
      <c r="R71" s="1389"/>
      <c r="S71" s="1389"/>
      <c r="T71" s="1479">
        <v>2275400</v>
      </c>
      <c r="U71" s="1480"/>
      <c r="V71" s="1480"/>
      <c r="W71" s="1481"/>
      <c r="X71" s="173"/>
      <c r="Y71" s="133"/>
      <c r="Z71" s="135"/>
    </row>
    <row r="72" spans="1:27" x14ac:dyDescent="0.25">
      <c r="O72" s="203"/>
      <c r="P72" s="204"/>
      <c r="Q72" s="204"/>
      <c r="R72" s="204"/>
      <c r="S72" s="204"/>
      <c r="T72" s="135"/>
      <c r="U72" s="135"/>
      <c r="V72" s="135"/>
      <c r="W72" s="135"/>
      <c r="X72" s="173"/>
      <c r="Y72" s="133"/>
      <c r="Z72" s="135"/>
    </row>
    <row r="73" spans="1:27" ht="19.5" hidden="1" customHeight="1" x14ac:dyDescent="0.25">
      <c r="A73" s="1496" t="s">
        <v>925</v>
      </c>
      <c r="B73" s="1496"/>
      <c r="C73" s="1496"/>
      <c r="D73" s="1496"/>
      <c r="E73" s="1496"/>
      <c r="F73" s="1496"/>
      <c r="G73" s="1496"/>
      <c r="H73" s="1496"/>
      <c r="I73" s="1496"/>
      <c r="J73" s="1496"/>
      <c r="K73" s="1496"/>
      <c r="L73" s="1496"/>
      <c r="M73" s="1496"/>
      <c r="N73" s="1496"/>
      <c r="O73" s="1496"/>
      <c r="P73" s="1496"/>
      <c r="Q73" s="1496"/>
      <c r="R73" s="1496"/>
      <c r="S73" s="1496"/>
      <c r="T73" s="1496"/>
      <c r="U73" s="1496"/>
      <c r="V73" s="1496"/>
      <c r="W73" s="1496"/>
      <c r="X73" s="173"/>
      <c r="Y73" s="133"/>
      <c r="Z73" s="135"/>
    </row>
    <row r="74" spans="1:27" ht="14.25" hidden="1" customHeight="1" x14ac:dyDescent="0.25">
      <c r="A74" s="1497"/>
      <c r="B74" s="1497"/>
      <c r="C74" s="1497"/>
      <c r="D74" s="1497"/>
      <c r="E74" s="1497"/>
      <c r="F74" s="1497"/>
      <c r="G74" s="1497"/>
      <c r="H74" s="1497"/>
      <c r="I74" s="1497"/>
      <c r="J74" s="1497"/>
      <c r="K74" s="1497"/>
      <c r="L74" s="1497"/>
      <c r="M74" s="1497"/>
      <c r="N74" s="1497"/>
      <c r="O74" s="1497"/>
      <c r="P74" s="1497"/>
      <c r="Q74" s="1497"/>
      <c r="R74" s="1497"/>
      <c r="S74" s="1497"/>
      <c r="T74" s="1497"/>
      <c r="U74" s="1497"/>
      <c r="V74" s="1497"/>
      <c r="W74" s="1497"/>
      <c r="X74" s="173"/>
      <c r="Y74" s="133"/>
      <c r="Z74" s="135"/>
    </row>
    <row r="75" spans="1:27" ht="28.5" hidden="1" customHeight="1" x14ac:dyDescent="0.25">
      <c r="A75" s="217" t="s">
        <v>515</v>
      </c>
      <c r="B75" s="1350" t="s">
        <v>812</v>
      </c>
      <c r="C75" s="1435"/>
      <c r="D75" s="1435"/>
      <c r="E75" s="1435"/>
      <c r="F75" s="1435"/>
      <c r="G75" s="1435"/>
      <c r="H75" s="1435"/>
      <c r="I75" s="1435"/>
      <c r="J75" s="1435"/>
      <c r="K75" s="1351"/>
      <c r="L75" s="1436" t="s">
        <v>813</v>
      </c>
      <c r="M75" s="1437"/>
      <c r="N75" s="1437"/>
      <c r="O75" s="1438"/>
      <c r="P75" s="1350" t="s">
        <v>819</v>
      </c>
      <c r="Q75" s="1435"/>
      <c r="R75" s="1435"/>
      <c r="S75" s="1351"/>
      <c r="T75" s="1404" t="s">
        <v>814</v>
      </c>
      <c r="U75" s="1405"/>
      <c r="V75" s="1405"/>
      <c r="W75" s="1406"/>
      <c r="X75" s="173"/>
      <c r="Y75" s="133"/>
      <c r="Z75" s="135"/>
    </row>
    <row r="76" spans="1:27" hidden="1" x14ac:dyDescent="0.25">
      <c r="A76" s="218">
        <v>1</v>
      </c>
      <c r="B76" s="1486"/>
      <c r="C76" s="1487"/>
      <c r="D76" s="1487"/>
      <c r="E76" s="1487"/>
      <c r="F76" s="1487"/>
      <c r="G76" s="1487"/>
      <c r="H76" s="1487"/>
      <c r="I76" s="1487"/>
      <c r="J76" s="1487"/>
      <c r="K76" s="1488"/>
      <c r="L76" s="1425"/>
      <c r="M76" s="1426"/>
      <c r="N76" s="1426"/>
      <c r="O76" s="1427"/>
      <c r="P76" s="1425"/>
      <c r="Q76" s="1426"/>
      <c r="R76" s="1426"/>
      <c r="S76" s="1427"/>
      <c r="T76" s="1489">
        <f>L76*P76</f>
        <v>0</v>
      </c>
      <c r="U76" s="1490"/>
      <c r="V76" s="1490"/>
      <c r="W76" s="1491"/>
    </row>
    <row r="77" spans="1:27" ht="13.5" hidden="1" customHeight="1" x14ac:dyDescent="0.2">
      <c r="O77" s="203"/>
      <c r="P77" s="1453" t="s">
        <v>809</v>
      </c>
      <c r="Q77" s="1454"/>
      <c r="R77" s="1454"/>
      <c r="S77" s="1455"/>
      <c r="T77" s="1492">
        <f>SUM(T76)</f>
        <v>0</v>
      </c>
      <c r="U77" s="1493"/>
      <c r="V77" s="1493"/>
      <c r="W77" s="1494"/>
      <c r="X77" s="174"/>
      <c r="Y77" s="136"/>
      <c r="Z77" s="137"/>
      <c r="AA77" s="198"/>
    </row>
    <row r="78" spans="1:27" hidden="1" x14ac:dyDescent="0.2">
      <c r="O78" s="203"/>
      <c r="P78" s="1443" t="s">
        <v>810</v>
      </c>
      <c r="Q78" s="1443"/>
      <c r="R78" s="1443"/>
      <c r="S78" s="1443"/>
      <c r="T78" s="1527">
        <v>0</v>
      </c>
      <c r="U78" s="1528"/>
      <c r="V78" s="1528"/>
      <c r="W78" s="1529"/>
      <c r="X78" s="174"/>
      <c r="Y78" s="136"/>
      <c r="Z78" s="137"/>
      <c r="AA78" s="198"/>
    </row>
    <row r="79" spans="1:27" hidden="1" x14ac:dyDescent="0.2">
      <c r="O79" s="203"/>
      <c r="P79" s="1443" t="s">
        <v>908</v>
      </c>
      <c r="Q79" s="1443"/>
      <c r="R79" s="1443"/>
      <c r="S79" s="1443"/>
      <c r="T79" s="1527">
        <v>0</v>
      </c>
      <c r="U79" s="1528"/>
      <c r="V79" s="1528"/>
      <c r="W79" s="1529"/>
      <c r="X79" s="174"/>
      <c r="Y79" s="136"/>
      <c r="Z79" s="137"/>
      <c r="AA79" s="198"/>
    </row>
    <row r="80" spans="1:27" hidden="1" x14ac:dyDescent="0.2">
      <c r="X80" s="174"/>
      <c r="Y80" s="136"/>
      <c r="Z80" s="137"/>
      <c r="AA80" s="198"/>
    </row>
    <row r="81" spans="1:27" x14ac:dyDescent="0.2">
      <c r="A81" s="1433" t="s">
        <v>830</v>
      </c>
      <c r="B81" s="1434"/>
      <c r="C81" s="1434"/>
      <c r="D81" s="1434"/>
      <c r="E81" s="1434"/>
      <c r="F81" s="1434"/>
      <c r="G81" s="1434"/>
      <c r="H81" s="1434"/>
      <c r="I81" s="1434"/>
      <c r="J81" s="1434"/>
      <c r="K81" s="1434"/>
      <c r="L81" s="1434"/>
      <c r="M81" s="1434"/>
      <c r="N81" s="1434"/>
      <c r="O81" s="1434"/>
      <c r="P81" s="1434"/>
      <c r="Q81" s="1434"/>
      <c r="R81" s="1434"/>
      <c r="S81" s="1434"/>
      <c r="T81" s="1434"/>
      <c r="U81" s="1434"/>
      <c r="V81" s="1434"/>
      <c r="W81" s="1434"/>
      <c r="X81" s="174"/>
      <c r="Y81" s="136"/>
      <c r="Z81" s="137"/>
      <c r="AA81" s="198"/>
    </row>
    <row r="82" spans="1:27" ht="18" customHeight="1" x14ac:dyDescent="0.2">
      <c r="A82" s="1434"/>
      <c r="B82" s="1434"/>
      <c r="C82" s="1434"/>
      <c r="D82" s="1434"/>
      <c r="E82" s="1434"/>
      <c r="F82" s="1434"/>
      <c r="G82" s="1434"/>
      <c r="H82" s="1434"/>
      <c r="I82" s="1434"/>
      <c r="J82" s="1434"/>
      <c r="K82" s="1434"/>
      <c r="L82" s="1434"/>
      <c r="M82" s="1434"/>
      <c r="N82" s="1434"/>
      <c r="O82" s="1434"/>
      <c r="P82" s="1434"/>
      <c r="Q82" s="1434"/>
      <c r="R82" s="1434"/>
      <c r="S82" s="1434"/>
      <c r="T82" s="1434"/>
      <c r="U82" s="1434"/>
      <c r="V82" s="1434"/>
      <c r="W82" s="1434"/>
      <c r="X82" s="174">
        <v>225</v>
      </c>
      <c r="Y82" s="136"/>
      <c r="Z82" s="137"/>
      <c r="AA82" s="198"/>
    </row>
    <row r="83" spans="1:27" ht="27" customHeight="1" x14ac:dyDescent="0.2">
      <c r="A83" s="193" t="s">
        <v>515</v>
      </c>
      <c r="B83" s="1452" t="s">
        <v>801</v>
      </c>
      <c r="C83" s="1452"/>
      <c r="D83" s="1452"/>
      <c r="E83" s="1452"/>
      <c r="F83" s="1452"/>
      <c r="G83" s="1452"/>
      <c r="H83" s="1452"/>
      <c r="I83" s="1452"/>
      <c r="J83" s="1452"/>
      <c r="K83" s="1452"/>
      <c r="L83" s="1350" t="s">
        <v>831</v>
      </c>
      <c r="M83" s="1435"/>
      <c r="N83" s="1435"/>
      <c r="O83" s="1351"/>
      <c r="P83" s="1350" t="s">
        <v>803</v>
      </c>
      <c r="Q83" s="1435"/>
      <c r="R83" s="1435"/>
      <c r="S83" s="1351"/>
      <c r="T83" s="1404" t="s">
        <v>814</v>
      </c>
      <c r="U83" s="1390"/>
      <c r="V83" s="1390"/>
      <c r="W83" s="1343"/>
      <c r="X83" s="174" t="s">
        <v>990</v>
      </c>
      <c r="Y83" s="136"/>
      <c r="Z83" s="137"/>
      <c r="AA83" s="198"/>
    </row>
    <row r="84" spans="1:27" ht="12.75" customHeight="1" x14ac:dyDescent="0.2">
      <c r="A84" s="168">
        <v>1</v>
      </c>
      <c r="B84" s="1485">
        <v>2</v>
      </c>
      <c r="C84" s="1485"/>
      <c r="D84" s="1485"/>
      <c r="E84" s="1485"/>
      <c r="F84" s="1485"/>
      <c r="G84" s="1485"/>
      <c r="H84" s="1485"/>
      <c r="I84" s="1485"/>
      <c r="J84" s="1485"/>
      <c r="K84" s="1485"/>
      <c r="L84" s="1425">
        <v>3</v>
      </c>
      <c r="M84" s="1426"/>
      <c r="N84" s="1426"/>
      <c r="O84" s="1427"/>
      <c r="P84" s="1425">
        <v>4</v>
      </c>
      <c r="Q84" s="1426"/>
      <c r="R84" s="1426"/>
      <c r="S84" s="1427"/>
      <c r="T84" s="1425">
        <v>5</v>
      </c>
      <c r="U84" s="1426"/>
      <c r="V84" s="1426"/>
      <c r="W84" s="1427"/>
      <c r="X84" s="174" t="s">
        <v>988</v>
      </c>
      <c r="Y84" s="136"/>
      <c r="Z84" s="137"/>
      <c r="AA84" s="198"/>
    </row>
    <row r="85" spans="1:27" ht="24.75" customHeight="1" x14ac:dyDescent="0.2">
      <c r="A85" s="199" t="s">
        <v>203</v>
      </c>
      <c r="B85" s="1498" t="s">
        <v>832</v>
      </c>
      <c r="C85" s="1495"/>
      <c r="D85" s="1495"/>
      <c r="E85" s="1495"/>
      <c r="F85" s="1495"/>
      <c r="G85" s="1495"/>
      <c r="H85" s="1495"/>
      <c r="I85" s="1495"/>
      <c r="J85" s="1495"/>
      <c r="K85" s="1495"/>
      <c r="L85" s="1425">
        <v>4</v>
      </c>
      <c r="M85" s="1426"/>
      <c r="N85" s="1426"/>
      <c r="O85" s="1427"/>
      <c r="P85" s="1166">
        <v>31500</v>
      </c>
      <c r="Q85" s="1432"/>
      <c r="R85" s="1432"/>
      <c r="S85" s="1167"/>
      <c r="T85" s="1166">
        <f>L85*P85</f>
        <v>126000</v>
      </c>
      <c r="U85" s="1432"/>
      <c r="V85" s="1432"/>
      <c r="W85" s="1167"/>
      <c r="X85" s="174"/>
      <c r="Y85" s="136"/>
      <c r="Z85" s="137"/>
      <c r="AA85" s="198"/>
    </row>
    <row r="86" spans="1:27" ht="14.45" customHeight="1" x14ac:dyDescent="0.2">
      <c r="A86" s="199" t="s">
        <v>447</v>
      </c>
      <c r="B86" s="1495" t="s">
        <v>984</v>
      </c>
      <c r="C86" s="1495"/>
      <c r="D86" s="1495"/>
      <c r="E86" s="1495"/>
      <c r="F86" s="1495"/>
      <c r="G86" s="1495"/>
      <c r="H86" s="1495"/>
      <c r="I86" s="1495"/>
      <c r="J86" s="1495"/>
      <c r="K86" s="1495"/>
      <c r="L86" s="1425"/>
      <c r="M86" s="1426"/>
      <c r="N86" s="1426"/>
      <c r="O86" s="1427"/>
      <c r="P86" s="1166"/>
      <c r="Q86" s="1432"/>
      <c r="R86" s="1432"/>
      <c r="S86" s="1167"/>
      <c r="T86" s="1166">
        <f t="shared" ref="T86:T91" si="3">L86*P86</f>
        <v>0</v>
      </c>
      <c r="U86" s="1432"/>
      <c r="V86" s="1432"/>
      <c r="W86" s="1167"/>
      <c r="X86" s="174"/>
      <c r="Y86" s="136"/>
      <c r="Z86" s="137"/>
      <c r="AA86" s="198"/>
    </row>
    <row r="87" spans="1:27" ht="24.75" customHeight="1" x14ac:dyDescent="0.2">
      <c r="A87" s="199" t="s">
        <v>637</v>
      </c>
      <c r="B87" s="1498" t="s">
        <v>523</v>
      </c>
      <c r="C87" s="1495"/>
      <c r="D87" s="1495"/>
      <c r="E87" s="1495"/>
      <c r="F87" s="1495"/>
      <c r="G87" s="1495"/>
      <c r="H87" s="1495"/>
      <c r="I87" s="1495"/>
      <c r="J87" s="1495"/>
      <c r="K87" s="1495"/>
      <c r="L87" s="1425">
        <v>1</v>
      </c>
      <c r="M87" s="1426"/>
      <c r="N87" s="1426"/>
      <c r="O87" s="1427"/>
      <c r="P87" s="1166">
        <v>39334.980000000003</v>
      </c>
      <c r="Q87" s="1432"/>
      <c r="R87" s="1432"/>
      <c r="S87" s="1167"/>
      <c r="T87" s="1166">
        <f t="shared" si="3"/>
        <v>39334.980000000003</v>
      </c>
      <c r="U87" s="1432"/>
      <c r="V87" s="1432"/>
      <c r="W87" s="1167"/>
      <c r="X87" s="174"/>
      <c r="Y87" s="136"/>
      <c r="Z87" s="137"/>
      <c r="AA87" s="198"/>
    </row>
    <row r="88" spans="1:27" ht="15.75" customHeight="1" x14ac:dyDescent="0.2">
      <c r="A88" s="199" t="s">
        <v>446</v>
      </c>
      <c r="B88" s="1498" t="s">
        <v>524</v>
      </c>
      <c r="C88" s="1498"/>
      <c r="D88" s="1498"/>
      <c r="E88" s="1498"/>
      <c r="F88" s="1498"/>
      <c r="G88" s="1498"/>
      <c r="H88" s="1498"/>
      <c r="I88" s="1498"/>
      <c r="J88" s="1498"/>
      <c r="K88" s="1498"/>
      <c r="L88" s="1425"/>
      <c r="M88" s="1426"/>
      <c r="N88" s="1426"/>
      <c r="O88" s="1427"/>
      <c r="P88" s="1166"/>
      <c r="Q88" s="1432"/>
      <c r="R88" s="1432"/>
      <c r="S88" s="1167"/>
      <c r="T88" s="1166">
        <f t="shared" si="3"/>
        <v>0</v>
      </c>
      <c r="U88" s="1432"/>
      <c r="V88" s="1432"/>
      <c r="W88" s="1167"/>
      <c r="X88" s="174"/>
      <c r="Y88" s="136"/>
      <c r="Z88" s="137"/>
      <c r="AA88" s="198"/>
    </row>
    <row r="89" spans="1:27" x14ac:dyDescent="0.2">
      <c r="A89" s="199" t="s">
        <v>448</v>
      </c>
      <c r="B89" s="1495" t="s">
        <v>525</v>
      </c>
      <c r="C89" s="1495"/>
      <c r="D89" s="1495"/>
      <c r="E89" s="1495"/>
      <c r="F89" s="1495"/>
      <c r="G89" s="1495"/>
      <c r="H89" s="1495"/>
      <c r="I89" s="1495"/>
      <c r="J89" s="1495"/>
      <c r="K89" s="1495"/>
      <c r="L89" s="1428"/>
      <c r="M89" s="1429"/>
      <c r="N89" s="1429"/>
      <c r="O89" s="1499"/>
      <c r="P89" s="1166"/>
      <c r="Q89" s="1432"/>
      <c r="R89" s="1432"/>
      <c r="S89" s="1167"/>
      <c r="T89" s="1166">
        <f t="shared" si="3"/>
        <v>0</v>
      </c>
      <c r="U89" s="1432"/>
      <c r="V89" s="1432"/>
      <c r="W89" s="1167"/>
      <c r="X89" s="174"/>
      <c r="Y89" s="136"/>
      <c r="Z89" s="137"/>
      <c r="AA89" s="198"/>
    </row>
    <row r="90" spans="1:27" x14ac:dyDescent="0.2">
      <c r="A90" s="199" t="s">
        <v>704</v>
      </c>
      <c r="B90" s="1495" t="s">
        <v>526</v>
      </c>
      <c r="C90" s="1495"/>
      <c r="D90" s="1495"/>
      <c r="E90" s="1495"/>
      <c r="F90" s="1495"/>
      <c r="G90" s="1495"/>
      <c r="H90" s="1495"/>
      <c r="I90" s="1495"/>
      <c r="J90" s="1495"/>
      <c r="K90" s="1495"/>
      <c r="L90" s="1425">
        <v>2</v>
      </c>
      <c r="M90" s="1426"/>
      <c r="N90" s="1426"/>
      <c r="O90" s="1427"/>
      <c r="P90" s="1166">
        <v>600</v>
      </c>
      <c r="Q90" s="1432"/>
      <c r="R90" s="1432"/>
      <c r="S90" s="1167"/>
      <c r="T90" s="1166">
        <f t="shared" si="3"/>
        <v>1200</v>
      </c>
      <c r="U90" s="1432"/>
      <c r="V90" s="1432"/>
      <c r="W90" s="1167"/>
      <c r="X90" s="174"/>
      <c r="Y90" s="136"/>
      <c r="Z90" s="137"/>
      <c r="AA90" s="198"/>
    </row>
    <row r="91" spans="1:27" ht="15.75" customHeight="1" x14ac:dyDescent="0.2">
      <c r="A91" s="199" t="s">
        <v>705</v>
      </c>
      <c r="B91" s="1080" t="s">
        <v>527</v>
      </c>
      <c r="C91" s="1081"/>
      <c r="D91" s="1081"/>
      <c r="E91" s="1081"/>
      <c r="F91" s="1081"/>
      <c r="G91" s="1081"/>
      <c r="H91" s="1081"/>
      <c r="I91" s="1081"/>
      <c r="J91" s="1081"/>
      <c r="K91" s="1082"/>
      <c r="L91" s="1425"/>
      <c r="M91" s="1426"/>
      <c r="N91" s="1426"/>
      <c r="O91" s="1427"/>
      <c r="P91" s="1166"/>
      <c r="Q91" s="1432"/>
      <c r="R91" s="1432"/>
      <c r="S91" s="1167"/>
      <c r="T91" s="1166">
        <f t="shared" si="3"/>
        <v>0</v>
      </c>
      <c r="U91" s="1432"/>
      <c r="V91" s="1432"/>
      <c r="W91" s="1167"/>
      <c r="X91" s="174"/>
      <c r="Y91" s="136"/>
      <c r="Z91" s="137"/>
      <c r="AA91" s="198"/>
    </row>
    <row r="92" spans="1:27" hidden="1" x14ac:dyDescent="0.2">
      <c r="A92" s="199" t="s">
        <v>706</v>
      </c>
      <c r="B92" s="1495"/>
      <c r="C92" s="1495"/>
      <c r="D92" s="1495"/>
      <c r="E92" s="1495"/>
      <c r="F92" s="1495"/>
      <c r="G92" s="1495"/>
      <c r="H92" s="1495"/>
      <c r="I92" s="1495"/>
      <c r="J92" s="1495"/>
      <c r="K92" s="1495"/>
      <c r="L92" s="1425"/>
      <c r="M92" s="1426"/>
      <c r="N92" s="1426"/>
      <c r="O92" s="1427"/>
      <c r="P92" s="1166"/>
      <c r="Q92" s="1432"/>
      <c r="R92" s="1432"/>
      <c r="S92" s="1167"/>
      <c r="T92" s="1166">
        <f t="shared" ref="T92:T94" si="4">L92*P92*1.038</f>
        <v>0</v>
      </c>
      <c r="U92" s="1432"/>
      <c r="V92" s="1432"/>
      <c r="W92" s="1167"/>
      <c r="X92" s="174"/>
      <c r="Y92" s="136"/>
      <c r="Z92" s="137"/>
      <c r="AA92" s="198"/>
    </row>
    <row r="93" spans="1:27" hidden="1" x14ac:dyDescent="0.2">
      <c r="A93" s="199" t="s">
        <v>834</v>
      </c>
      <c r="B93" s="1495"/>
      <c r="C93" s="1495"/>
      <c r="D93" s="1495"/>
      <c r="E93" s="1495"/>
      <c r="F93" s="1495"/>
      <c r="G93" s="1495"/>
      <c r="H93" s="1495"/>
      <c r="I93" s="1495"/>
      <c r="J93" s="1495"/>
      <c r="K93" s="1495"/>
      <c r="L93" s="1425"/>
      <c r="M93" s="1426"/>
      <c r="N93" s="1426"/>
      <c r="O93" s="1427"/>
      <c r="P93" s="1166"/>
      <c r="Q93" s="1432"/>
      <c r="R93" s="1432"/>
      <c r="S93" s="1167"/>
      <c r="T93" s="1166">
        <f t="shared" si="4"/>
        <v>0</v>
      </c>
      <c r="U93" s="1432"/>
      <c r="V93" s="1432"/>
      <c r="W93" s="1167"/>
      <c r="X93" s="174"/>
      <c r="Y93" s="136"/>
      <c r="Z93" s="137"/>
      <c r="AA93" s="198"/>
    </row>
    <row r="94" spans="1:27" hidden="1" x14ac:dyDescent="0.2">
      <c r="A94" s="199" t="s">
        <v>509</v>
      </c>
      <c r="B94" s="1495"/>
      <c r="C94" s="1495"/>
      <c r="D94" s="1495"/>
      <c r="E94" s="1495"/>
      <c r="F94" s="1495"/>
      <c r="G94" s="1495"/>
      <c r="H94" s="1495"/>
      <c r="I94" s="1495"/>
      <c r="J94" s="1495"/>
      <c r="K94" s="1495"/>
      <c r="L94" s="1425"/>
      <c r="M94" s="1426"/>
      <c r="N94" s="1426"/>
      <c r="O94" s="1427"/>
      <c r="P94" s="1166"/>
      <c r="Q94" s="1432"/>
      <c r="R94" s="1432"/>
      <c r="S94" s="1167"/>
      <c r="T94" s="1166">
        <f t="shared" si="4"/>
        <v>0</v>
      </c>
      <c r="U94" s="1432"/>
      <c r="V94" s="1432"/>
      <c r="W94" s="1167"/>
      <c r="X94" s="174"/>
      <c r="Y94" s="136"/>
      <c r="Z94" s="137"/>
      <c r="AA94" s="198"/>
    </row>
    <row r="95" spans="1:27" x14ac:dyDescent="0.2">
      <c r="P95" s="1453" t="s">
        <v>809</v>
      </c>
      <c r="Q95" s="1454"/>
      <c r="R95" s="1454"/>
      <c r="S95" s="1455"/>
      <c r="T95" s="1447">
        <f>SUM(T85:W94)</f>
        <v>166534.98000000001</v>
      </c>
      <c r="U95" s="1448"/>
      <c r="V95" s="1448"/>
      <c r="W95" s="1448"/>
      <c r="X95" s="174"/>
      <c r="Y95" s="136"/>
      <c r="Z95" s="137"/>
      <c r="AA95" s="198"/>
    </row>
    <row r="96" spans="1:27" x14ac:dyDescent="0.2">
      <c r="P96" s="1443" t="s">
        <v>810</v>
      </c>
      <c r="Q96" s="1443"/>
      <c r="R96" s="1443"/>
      <c r="S96" s="1443"/>
      <c r="T96" s="1449">
        <v>166534.98000000001</v>
      </c>
      <c r="U96" s="1450"/>
      <c r="V96" s="1450"/>
      <c r="W96" s="1451"/>
      <c r="X96" s="174"/>
      <c r="Y96" s="136"/>
      <c r="Z96" s="137"/>
      <c r="AA96" s="198"/>
    </row>
    <row r="97" spans="1:27" ht="12.75" customHeight="1" x14ac:dyDescent="0.2">
      <c r="P97" s="1443" t="s">
        <v>908</v>
      </c>
      <c r="Q97" s="1443"/>
      <c r="R97" s="1443"/>
      <c r="S97" s="1443"/>
      <c r="T97" s="1500">
        <f>T96*1.04*1.04</f>
        <v>180124.23436800003</v>
      </c>
      <c r="U97" s="1501"/>
      <c r="V97" s="1501"/>
      <c r="W97" s="1502"/>
      <c r="X97" s="174"/>
      <c r="Y97" s="136"/>
      <c r="Z97" s="137"/>
      <c r="AA97" s="198"/>
    </row>
    <row r="98" spans="1:27" ht="10.5" customHeight="1" x14ac:dyDescent="0.2">
      <c r="X98" s="174"/>
      <c r="Y98" s="136"/>
      <c r="Z98" s="137"/>
      <c r="AA98" s="198"/>
    </row>
    <row r="99" spans="1:27" ht="12.75" hidden="1" customHeight="1" x14ac:dyDescent="0.2">
      <c r="A99" s="1433" t="s">
        <v>835</v>
      </c>
      <c r="B99" s="1434"/>
      <c r="C99" s="1434"/>
      <c r="D99" s="1434"/>
      <c r="E99" s="1434"/>
      <c r="F99" s="1434"/>
      <c r="G99" s="1434"/>
      <c r="H99" s="1434"/>
      <c r="I99" s="1434"/>
      <c r="J99" s="1434"/>
      <c r="K99" s="1434"/>
      <c r="L99" s="1434"/>
      <c r="M99" s="1434"/>
      <c r="N99" s="1434"/>
      <c r="O99" s="1434"/>
      <c r="P99" s="1434"/>
      <c r="Q99" s="1434"/>
      <c r="R99" s="1434"/>
      <c r="S99" s="1434"/>
      <c r="T99" s="1434"/>
      <c r="U99" s="1434"/>
      <c r="V99" s="1434"/>
      <c r="W99" s="1434"/>
      <c r="X99" s="174"/>
      <c r="Y99" s="136"/>
      <c r="Z99" s="137"/>
      <c r="AA99" s="198"/>
    </row>
    <row r="100" spans="1:27" ht="20.25" hidden="1" customHeight="1" x14ac:dyDescent="0.2">
      <c r="A100" s="1434"/>
      <c r="B100" s="1434"/>
      <c r="C100" s="1434"/>
      <c r="D100" s="1434"/>
      <c r="E100" s="1434"/>
      <c r="F100" s="1434"/>
      <c r="G100" s="1434"/>
      <c r="H100" s="1434"/>
      <c r="I100" s="1434"/>
      <c r="J100" s="1434"/>
      <c r="K100" s="1434"/>
      <c r="L100" s="1434"/>
      <c r="M100" s="1434"/>
      <c r="N100" s="1434"/>
      <c r="O100" s="1434"/>
      <c r="P100" s="1434"/>
      <c r="Q100" s="1434"/>
      <c r="R100" s="1434"/>
      <c r="S100" s="1434"/>
      <c r="T100" s="1434"/>
      <c r="U100" s="1434"/>
      <c r="V100" s="1434"/>
      <c r="W100" s="1434"/>
      <c r="X100" s="174">
        <v>225</v>
      </c>
      <c r="Y100" s="136"/>
      <c r="Z100" s="137"/>
      <c r="AA100" s="198"/>
    </row>
    <row r="101" spans="1:27" ht="26.25" hidden="1" customHeight="1" x14ac:dyDescent="0.2">
      <c r="A101" s="193" t="s">
        <v>515</v>
      </c>
      <c r="B101" s="1350" t="s">
        <v>812</v>
      </c>
      <c r="C101" s="1435"/>
      <c r="D101" s="1435"/>
      <c r="E101" s="1435"/>
      <c r="F101" s="1435"/>
      <c r="G101" s="1435"/>
      <c r="H101" s="1435"/>
      <c r="I101" s="1435"/>
      <c r="J101" s="1435"/>
      <c r="K101" s="1351"/>
      <c r="L101" s="1350" t="s">
        <v>813</v>
      </c>
      <c r="M101" s="1435"/>
      <c r="N101" s="1435"/>
      <c r="O101" s="1351"/>
      <c r="P101" s="1350" t="s">
        <v>803</v>
      </c>
      <c r="Q101" s="1435"/>
      <c r="R101" s="1435"/>
      <c r="S101" s="1351"/>
      <c r="T101" s="1404" t="s">
        <v>814</v>
      </c>
      <c r="U101" s="1405"/>
      <c r="V101" s="1405"/>
      <c r="W101" s="1406"/>
      <c r="X101" s="174"/>
      <c r="Y101" s="136"/>
      <c r="Z101" s="137"/>
      <c r="AA101" s="198"/>
    </row>
    <row r="102" spans="1:27" ht="15.75" hidden="1" customHeight="1" x14ac:dyDescent="0.2">
      <c r="A102" s="168">
        <v>1</v>
      </c>
      <c r="B102" s="1425">
        <v>2</v>
      </c>
      <c r="C102" s="1426"/>
      <c r="D102" s="1426"/>
      <c r="E102" s="1426"/>
      <c r="F102" s="1426"/>
      <c r="G102" s="1426"/>
      <c r="H102" s="1426"/>
      <c r="I102" s="1426"/>
      <c r="J102" s="1426"/>
      <c r="K102" s="1427"/>
      <c r="L102" s="1425">
        <v>3</v>
      </c>
      <c r="M102" s="1426"/>
      <c r="N102" s="1426"/>
      <c r="O102" s="1427"/>
      <c r="P102" s="1425">
        <v>4</v>
      </c>
      <c r="Q102" s="1426"/>
      <c r="R102" s="1426"/>
      <c r="S102" s="1427"/>
      <c r="T102" s="1425">
        <v>5</v>
      </c>
      <c r="U102" s="1426"/>
      <c r="V102" s="1426"/>
      <c r="W102" s="1427"/>
      <c r="X102" s="174"/>
      <c r="Y102" s="136"/>
      <c r="Z102" s="137"/>
      <c r="AA102" s="198"/>
    </row>
    <row r="103" spans="1:27" hidden="1" x14ac:dyDescent="0.2">
      <c r="A103" s="168">
        <v>1</v>
      </c>
      <c r="B103" s="1486" t="s">
        <v>836</v>
      </c>
      <c r="C103" s="1487"/>
      <c r="D103" s="1487"/>
      <c r="E103" s="1487"/>
      <c r="F103" s="1487"/>
      <c r="G103" s="1487"/>
      <c r="H103" s="1487"/>
      <c r="I103" s="1487"/>
      <c r="J103" s="1487"/>
      <c r="K103" s="1488"/>
      <c r="L103" s="1425">
        <v>0</v>
      </c>
      <c r="M103" s="1426"/>
      <c r="N103" s="1426"/>
      <c r="O103" s="1427"/>
      <c r="P103" s="1166">
        <v>0</v>
      </c>
      <c r="Q103" s="1432"/>
      <c r="R103" s="1432"/>
      <c r="S103" s="1167"/>
      <c r="T103" s="1166">
        <f>L103*P103</f>
        <v>0</v>
      </c>
      <c r="U103" s="1432"/>
      <c r="V103" s="1432"/>
      <c r="W103" s="1167"/>
      <c r="X103" s="174"/>
      <c r="Y103" s="136"/>
      <c r="Z103" s="137"/>
      <c r="AA103" s="198"/>
    </row>
    <row r="104" spans="1:27" hidden="1" x14ac:dyDescent="0.2">
      <c r="A104" s="168">
        <v>2</v>
      </c>
      <c r="B104" s="1486" t="s">
        <v>833</v>
      </c>
      <c r="C104" s="1487"/>
      <c r="D104" s="1487"/>
      <c r="E104" s="1487"/>
      <c r="F104" s="1487"/>
      <c r="G104" s="1487"/>
      <c r="H104" s="1487"/>
      <c r="I104" s="1487"/>
      <c r="J104" s="1487"/>
      <c r="K104" s="1488"/>
      <c r="L104" s="1425">
        <v>0</v>
      </c>
      <c r="M104" s="1426"/>
      <c r="N104" s="1426"/>
      <c r="O104" s="1427"/>
      <c r="P104" s="1166">
        <v>0</v>
      </c>
      <c r="Q104" s="1432"/>
      <c r="R104" s="1432"/>
      <c r="S104" s="1167"/>
      <c r="T104" s="1166">
        <f>L104*P104</f>
        <v>0</v>
      </c>
      <c r="U104" s="1432"/>
      <c r="V104" s="1432"/>
      <c r="W104" s="1167"/>
      <c r="X104" s="174"/>
      <c r="Y104" s="136"/>
      <c r="Z104" s="137"/>
      <c r="AA104" s="198"/>
    </row>
    <row r="105" spans="1:27" hidden="1" x14ac:dyDescent="0.2">
      <c r="A105" s="199" t="s">
        <v>705</v>
      </c>
      <c r="B105" s="1080" t="s">
        <v>527</v>
      </c>
      <c r="C105" s="1081"/>
      <c r="D105" s="1081"/>
      <c r="E105" s="1081"/>
      <c r="F105" s="1081"/>
      <c r="G105" s="1081"/>
      <c r="H105" s="1081"/>
      <c r="I105" s="1081"/>
      <c r="J105" s="1081"/>
      <c r="K105" s="1082"/>
      <c r="L105" s="1425">
        <v>0</v>
      </c>
      <c r="M105" s="1426"/>
      <c r="N105" s="1426"/>
      <c r="O105" s="1427"/>
      <c r="P105" s="1166">
        <v>0</v>
      </c>
      <c r="Q105" s="1432"/>
      <c r="R105" s="1432"/>
      <c r="S105" s="1167"/>
      <c r="T105" s="1166">
        <f>L105*P105</f>
        <v>0</v>
      </c>
      <c r="U105" s="1432"/>
      <c r="V105" s="1432"/>
      <c r="W105" s="1167"/>
      <c r="X105" s="174"/>
      <c r="Y105" s="136"/>
      <c r="Z105" s="137"/>
      <c r="AA105" s="198"/>
    </row>
    <row r="106" spans="1:27" hidden="1" x14ac:dyDescent="0.2">
      <c r="O106" s="203"/>
      <c r="P106" s="1453" t="s">
        <v>809</v>
      </c>
      <c r="Q106" s="1454"/>
      <c r="R106" s="1454"/>
      <c r="S106" s="1455"/>
      <c r="T106" s="1503">
        <f>SUM(T103:W105)</f>
        <v>0</v>
      </c>
      <c r="U106" s="1504"/>
      <c r="V106" s="1504"/>
      <c r="W106" s="1505"/>
      <c r="X106" s="174"/>
      <c r="Y106" s="136"/>
      <c r="Z106" s="137"/>
      <c r="AA106" s="198"/>
    </row>
    <row r="107" spans="1:27" hidden="1" x14ac:dyDescent="0.2">
      <c r="O107" s="203"/>
      <c r="P107" s="1443" t="s">
        <v>810</v>
      </c>
      <c r="Q107" s="1443"/>
      <c r="R107" s="1443"/>
      <c r="S107" s="1443"/>
      <c r="T107" s="1503">
        <v>0</v>
      </c>
      <c r="U107" s="1504"/>
      <c r="V107" s="1504"/>
      <c r="W107" s="1505"/>
      <c r="X107" s="174"/>
      <c r="Y107" s="136"/>
      <c r="Z107" s="137"/>
      <c r="AA107" s="198"/>
    </row>
    <row r="108" spans="1:27" hidden="1" x14ac:dyDescent="0.2">
      <c r="O108" s="203"/>
      <c r="P108" s="1443" t="s">
        <v>908</v>
      </c>
      <c r="Q108" s="1443"/>
      <c r="R108" s="1443"/>
      <c r="S108" s="1443"/>
      <c r="T108" s="1503">
        <v>0</v>
      </c>
      <c r="U108" s="1504"/>
      <c r="V108" s="1504"/>
      <c r="W108" s="1505"/>
      <c r="X108" s="174"/>
      <c r="Y108" s="136"/>
      <c r="Z108" s="137"/>
      <c r="AA108" s="198"/>
    </row>
    <row r="109" spans="1:27" hidden="1" x14ac:dyDescent="0.2">
      <c r="X109" s="174"/>
      <c r="Y109" s="136"/>
      <c r="Z109" s="137"/>
      <c r="AA109" s="198"/>
    </row>
    <row r="110" spans="1:27" x14ac:dyDescent="0.25">
      <c r="A110" s="1433" t="s">
        <v>837</v>
      </c>
      <c r="B110" s="1434"/>
      <c r="C110" s="1434"/>
      <c r="D110" s="1434"/>
      <c r="E110" s="1434"/>
      <c r="F110" s="1434"/>
      <c r="G110" s="1434"/>
      <c r="H110" s="1434"/>
      <c r="I110" s="1434"/>
      <c r="J110" s="1434"/>
      <c r="K110" s="1434"/>
      <c r="L110" s="1434"/>
      <c r="M110" s="1434"/>
      <c r="N110" s="1434"/>
      <c r="O110" s="1434"/>
      <c r="P110" s="1434"/>
      <c r="Q110" s="1434"/>
      <c r="R110" s="1434"/>
      <c r="S110" s="1434"/>
      <c r="T110" s="1434"/>
      <c r="U110" s="1434"/>
      <c r="V110" s="1434"/>
      <c r="W110" s="1434"/>
      <c r="X110" s="173"/>
      <c r="Y110" s="133"/>
      <c r="Z110" s="134"/>
    </row>
    <row r="111" spans="1:27" ht="17.25" customHeight="1" x14ac:dyDescent="0.25">
      <c r="A111" s="1434"/>
      <c r="B111" s="1434"/>
      <c r="C111" s="1434"/>
      <c r="D111" s="1434"/>
      <c r="E111" s="1434"/>
      <c r="F111" s="1434"/>
      <c r="G111" s="1434"/>
      <c r="H111" s="1434"/>
      <c r="I111" s="1434"/>
      <c r="J111" s="1434"/>
      <c r="K111" s="1434"/>
      <c r="L111" s="1434"/>
      <c r="M111" s="1434"/>
      <c r="N111" s="1434"/>
      <c r="O111" s="1434"/>
      <c r="P111" s="1434"/>
      <c r="Q111" s="1434"/>
      <c r="R111" s="1434"/>
      <c r="S111" s="1434"/>
      <c r="T111" s="1434"/>
      <c r="U111" s="1434"/>
      <c r="V111" s="1434"/>
      <c r="W111" s="1434"/>
      <c r="X111" s="173" t="s">
        <v>927</v>
      </c>
      <c r="Y111" s="133"/>
      <c r="Z111" s="134"/>
    </row>
    <row r="112" spans="1:27" ht="26.25" customHeight="1" x14ac:dyDescent="0.25">
      <c r="A112" s="217" t="s">
        <v>515</v>
      </c>
      <c r="B112" s="1350" t="s">
        <v>812</v>
      </c>
      <c r="C112" s="1435"/>
      <c r="D112" s="1435"/>
      <c r="E112" s="1435"/>
      <c r="F112" s="1435"/>
      <c r="G112" s="1435"/>
      <c r="H112" s="1435"/>
      <c r="I112" s="1435"/>
      <c r="J112" s="1435"/>
      <c r="K112" s="1351"/>
      <c r="L112" s="1436" t="s">
        <v>838</v>
      </c>
      <c r="M112" s="1437"/>
      <c r="N112" s="1437"/>
      <c r="O112" s="1438"/>
      <c r="P112" s="1436" t="s">
        <v>839</v>
      </c>
      <c r="Q112" s="1437"/>
      <c r="R112" s="1437"/>
      <c r="S112" s="1438"/>
      <c r="T112" s="1404" t="s">
        <v>814</v>
      </c>
      <c r="U112" s="1405"/>
      <c r="V112" s="1405"/>
      <c r="W112" s="1406"/>
      <c r="X112" s="173"/>
      <c r="Y112" s="133"/>
      <c r="Z112" s="134"/>
    </row>
    <row r="113" spans="1:26" ht="12.75" customHeight="1" x14ac:dyDescent="0.2">
      <c r="A113" s="218">
        <v>1</v>
      </c>
      <c r="B113" s="1425">
        <v>2</v>
      </c>
      <c r="C113" s="1426"/>
      <c r="D113" s="1426"/>
      <c r="E113" s="1426"/>
      <c r="F113" s="1426"/>
      <c r="G113" s="1426"/>
      <c r="H113" s="1426"/>
      <c r="I113" s="1426"/>
      <c r="J113" s="1426"/>
      <c r="K113" s="1427"/>
      <c r="L113" s="1425">
        <v>3</v>
      </c>
      <c r="M113" s="1426"/>
      <c r="N113" s="1426"/>
      <c r="O113" s="1427"/>
      <c r="P113" s="1425">
        <v>4</v>
      </c>
      <c r="Q113" s="1426"/>
      <c r="R113" s="1426"/>
      <c r="S113" s="1427"/>
      <c r="T113" s="1425">
        <v>5</v>
      </c>
      <c r="U113" s="1426"/>
      <c r="V113" s="1426"/>
      <c r="W113" s="1427"/>
      <c r="X113" s="174" t="s">
        <v>988</v>
      </c>
      <c r="Y113" s="133"/>
      <c r="Z113" s="134"/>
    </row>
    <row r="114" spans="1:26" x14ac:dyDescent="0.25">
      <c r="A114" s="218">
        <v>1</v>
      </c>
      <c r="B114" s="1486" t="s">
        <v>528</v>
      </c>
      <c r="C114" s="1487"/>
      <c r="D114" s="1487"/>
      <c r="E114" s="1487"/>
      <c r="F114" s="1487"/>
      <c r="G114" s="1487"/>
      <c r="H114" s="1487"/>
      <c r="I114" s="1487"/>
      <c r="J114" s="1487"/>
      <c r="K114" s="1488"/>
      <c r="L114" s="1425">
        <v>3</v>
      </c>
      <c r="M114" s="1426"/>
      <c r="N114" s="1426"/>
      <c r="O114" s="1427"/>
      <c r="P114" s="1166">
        <v>3000</v>
      </c>
      <c r="Q114" s="1432"/>
      <c r="R114" s="1432"/>
      <c r="S114" s="1167"/>
      <c r="T114" s="1166">
        <f>P114*L114</f>
        <v>9000</v>
      </c>
      <c r="U114" s="1432"/>
      <c r="V114" s="1432"/>
      <c r="W114" s="1167"/>
      <c r="X114" s="173"/>
      <c r="Y114" s="133"/>
      <c r="Z114" s="134"/>
    </row>
    <row r="115" spans="1:26" x14ac:dyDescent="0.25">
      <c r="A115" s="218">
        <v>2</v>
      </c>
      <c r="B115" s="1486" t="s">
        <v>985</v>
      </c>
      <c r="C115" s="1487"/>
      <c r="D115" s="1487"/>
      <c r="E115" s="1487"/>
      <c r="F115" s="1487"/>
      <c r="G115" s="1487"/>
      <c r="H115" s="1487"/>
      <c r="I115" s="1487"/>
      <c r="J115" s="1487"/>
      <c r="K115" s="1488"/>
      <c r="L115" s="1425"/>
      <c r="M115" s="1426"/>
      <c r="N115" s="1426"/>
      <c r="O115" s="1427"/>
      <c r="P115" s="1166"/>
      <c r="Q115" s="1432"/>
      <c r="R115" s="1432"/>
      <c r="S115" s="1167"/>
      <c r="T115" s="1166">
        <f>P115*L115</f>
        <v>0</v>
      </c>
      <c r="U115" s="1432"/>
      <c r="V115" s="1432"/>
      <c r="W115" s="1167"/>
      <c r="X115" s="173"/>
      <c r="Y115" s="133"/>
      <c r="Z115" s="134"/>
    </row>
    <row r="116" spans="1:26" x14ac:dyDescent="0.25">
      <c r="O116" s="203"/>
      <c r="P116" s="1453" t="s">
        <v>809</v>
      </c>
      <c r="Q116" s="1454"/>
      <c r="R116" s="1454"/>
      <c r="S116" s="1455"/>
      <c r="T116" s="1447">
        <f>SUM(T114:W115)</f>
        <v>9000</v>
      </c>
      <c r="U116" s="1448"/>
      <c r="V116" s="1448"/>
      <c r="W116" s="1506"/>
      <c r="X116" s="173"/>
      <c r="Y116" s="133"/>
      <c r="Z116" s="134"/>
    </row>
    <row r="117" spans="1:26" x14ac:dyDescent="0.25">
      <c r="O117" s="203"/>
      <c r="P117" s="1443" t="s">
        <v>810</v>
      </c>
      <c r="Q117" s="1443"/>
      <c r="R117" s="1443"/>
      <c r="S117" s="1443"/>
      <c r="T117" s="1503">
        <v>0</v>
      </c>
      <c r="U117" s="1504"/>
      <c r="V117" s="1504"/>
      <c r="W117" s="1505"/>
      <c r="X117" s="173"/>
      <c r="Y117" s="133"/>
      <c r="Z117" s="134"/>
    </row>
    <row r="118" spans="1:26" ht="12.75" customHeight="1" x14ac:dyDescent="0.25">
      <c r="O118" s="203"/>
      <c r="P118" s="1443" t="s">
        <v>908</v>
      </c>
      <c r="Q118" s="1443"/>
      <c r="R118" s="1443"/>
      <c r="S118" s="1443"/>
      <c r="T118" s="1503">
        <v>0</v>
      </c>
      <c r="U118" s="1504"/>
      <c r="V118" s="1504"/>
      <c r="W118" s="1505"/>
      <c r="X118" s="173"/>
      <c r="Y118" s="133"/>
      <c r="Z118" s="134"/>
    </row>
    <row r="119" spans="1:26" ht="9.9499999999999993" customHeight="1" x14ac:dyDescent="0.25">
      <c r="X119" s="173"/>
      <c r="Y119" s="133"/>
      <c r="Z119" s="134"/>
    </row>
    <row r="120" spans="1:26" x14ac:dyDescent="0.25">
      <c r="A120" s="1433" t="s">
        <v>840</v>
      </c>
      <c r="B120" s="1434"/>
      <c r="C120" s="1434"/>
      <c r="D120" s="1434"/>
      <c r="E120" s="1434"/>
      <c r="F120" s="1434"/>
      <c r="G120" s="1434"/>
      <c r="H120" s="1434"/>
      <c r="I120" s="1434"/>
      <c r="J120" s="1434"/>
      <c r="K120" s="1434"/>
      <c r="L120" s="1434"/>
      <c r="M120" s="1434"/>
      <c r="N120" s="1434"/>
      <c r="O120" s="1434"/>
      <c r="P120" s="1434"/>
      <c r="Q120" s="1434"/>
      <c r="R120" s="1434"/>
      <c r="S120" s="1434"/>
      <c r="T120" s="1434"/>
      <c r="U120" s="1434"/>
      <c r="V120" s="1434"/>
      <c r="W120" s="1434"/>
      <c r="X120" s="173"/>
      <c r="Y120" s="133"/>
      <c r="Z120" s="134"/>
    </row>
    <row r="121" spans="1:26" ht="17.25" customHeight="1" x14ac:dyDescent="0.25">
      <c r="A121" s="1434"/>
      <c r="B121" s="1434"/>
      <c r="C121" s="1434"/>
      <c r="D121" s="1434"/>
      <c r="E121" s="1434"/>
      <c r="F121" s="1434"/>
      <c r="G121" s="1434"/>
      <c r="H121" s="1434"/>
      <c r="I121" s="1434"/>
      <c r="J121" s="1434"/>
      <c r="K121" s="1434"/>
      <c r="L121" s="1434"/>
      <c r="M121" s="1434"/>
      <c r="N121" s="1434"/>
      <c r="O121" s="1434"/>
      <c r="P121" s="1434"/>
      <c r="Q121" s="1434"/>
      <c r="R121" s="1434"/>
      <c r="S121" s="1434"/>
      <c r="T121" s="1434"/>
      <c r="U121" s="1434"/>
      <c r="V121" s="1434"/>
      <c r="W121" s="1434"/>
      <c r="X121" s="173"/>
      <c r="Y121" s="133"/>
      <c r="Z121" s="134"/>
    </row>
    <row r="122" spans="1:26" ht="27" customHeight="1" x14ac:dyDescent="0.25">
      <c r="A122" s="193" t="s">
        <v>515</v>
      </c>
      <c r="B122" s="1350" t="s">
        <v>812</v>
      </c>
      <c r="C122" s="1435"/>
      <c r="D122" s="1435"/>
      <c r="E122" s="1435"/>
      <c r="F122" s="1435"/>
      <c r="G122" s="1435"/>
      <c r="H122" s="1435"/>
      <c r="I122" s="1435"/>
      <c r="J122" s="1435"/>
      <c r="K122" s="1351"/>
      <c r="L122" s="1436" t="s">
        <v>841</v>
      </c>
      <c r="M122" s="1437"/>
      <c r="N122" s="1437"/>
      <c r="O122" s="1438"/>
      <c r="P122" s="1436" t="s">
        <v>842</v>
      </c>
      <c r="Q122" s="1437"/>
      <c r="R122" s="1437"/>
      <c r="S122" s="1438"/>
      <c r="T122" s="1404" t="s">
        <v>814</v>
      </c>
      <c r="U122" s="1405"/>
      <c r="V122" s="1405"/>
      <c r="W122" s="1406"/>
      <c r="X122" s="173" t="s">
        <v>928</v>
      </c>
      <c r="Y122" s="133"/>
      <c r="Z122" s="134"/>
    </row>
    <row r="123" spans="1:26" x14ac:dyDescent="0.25">
      <c r="A123" s="168">
        <v>1</v>
      </c>
      <c r="B123" s="1425">
        <v>2</v>
      </c>
      <c r="C123" s="1426"/>
      <c r="D123" s="1426"/>
      <c r="E123" s="1426"/>
      <c r="F123" s="1426"/>
      <c r="G123" s="1426"/>
      <c r="H123" s="1426"/>
      <c r="I123" s="1426"/>
      <c r="J123" s="1426"/>
      <c r="K123" s="1427"/>
      <c r="L123" s="1425">
        <v>3</v>
      </c>
      <c r="M123" s="1426"/>
      <c r="N123" s="1426"/>
      <c r="O123" s="1427"/>
      <c r="P123" s="1425">
        <v>4</v>
      </c>
      <c r="Q123" s="1426"/>
      <c r="R123" s="1426"/>
      <c r="S123" s="1427"/>
      <c r="T123" s="1425">
        <v>5</v>
      </c>
      <c r="U123" s="1426"/>
      <c r="V123" s="1426"/>
      <c r="W123" s="1427"/>
      <c r="X123" s="173"/>
      <c r="Y123" s="133"/>
      <c r="Z123" s="134"/>
    </row>
    <row r="124" spans="1:26" x14ac:dyDescent="0.25">
      <c r="A124" s="168">
        <v>1</v>
      </c>
      <c r="B124" s="1075" t="s">
        <v>843</v>
      </c>
      <c r="C124" s="1076"/>
      <c r="D124" s="1076"/>
      <c r="E124" s="1076"/>
      <c r="F124" s="1076"/>
      <c r="G124" s="1076"/>
      <c r="H124" s="1076"/>
      <c r="I124" s="1076"/>
      <c r="J124" s="1076"/>
      <c r="K124" s="1077"/>
      <c r="L124" s="1425">
        <v>16</v>
      </c>
      <c r="M124" s="1426"/>
      <c r="N124" s="1426"/>
      <c r="O124" s="1427"/>
      <c r="P124" s="1166">
        <v>4500</v>
      </c>
      <c r="Q124" s="1432"/>
      <c r="R124" s="1432"/>
      <c r="S124" s="1167"/>
      <c r="T124" s="1166">
        <f>L124*P124</f>
        <v>72000</v>
      </c>
      <c r="U124" s="1432"/>
      <c r="V124" s="1432"/>
      <c r="W124" s="1167"/>
      <c r="X124" s="173" t="s">
        <v>988</v>
      </c>
      <c r="Y124" s="133"/>
      <c r="Z124" s="134"/>
    </row>
    <row r="125" spans="1:26" x14ac:dyDescent="0.25">
      <c r="A125" s="168">
        <v>2</v>
      </c>
      <c r="B125" s="1486" t="s">
        <v>986</v>
      </c>
      <c r="C125" s="1487"/>
      <c r="D125" s="1487"/>
      <c r="E125" s="1487"/>
      <c r="F125" s="1487"/>
      <c r="G125" s="1487"/>
      <c r="H125" s="1487"/>
      <c r="I125" s="1487"/>
      <c r="J125" s="1487"/>
      <c r="K125" s="1488"/>
      <c r="L125" s="1425">
        <v>12</v>
      </c>
      <c r="M125" s="1426"/>
      <c r="N125" s="1426"/>
      <c r="O125" s="1427"/>
      <c r="P125" s="1166">
        <v>2650</v>
      </c>
      <c r="Q125" s="1432"/>
      <c r="R125" s="1432"/>
      <c r="S125" s="1167"/>
      <c r="T125" s="1166">
        <f>L125*P125</f>
        <v>31800</v>
      </c>
      <c r="U125" s="1432"/>
      <c r="V125" s="1432"/>
      <c r="W125" s="1167"/>
      <c r="X125" s="173"/>
      <c r="Y125" s="133"/>
      <c r="Z125" s="134"/>
    </row>
    <row r="126" spans="1:26" x14ac:dyDescent="0.25">
      <c r="A126" s="168">
        <v>3</v>
      </c>
      <c r="B126" s="1486" t="s">
        <v>914</v>
      </c>
      <c r="C126" s="1487"/>
      <c r="D126" s="1487"/>
      <c r="E126" s="1487"/>
      <c r="F126" s="1487"/>
      <c r="G126" s="1487"/>
      <c r="H126" s="1487"/>
      <c r="I126" s="1487"/>
      <c r="J126" s="1487"/>
      <c r="K126" s="1488"/>
      <c r="L126" s="1428">
        <v>0</v>
      </c>
      <c r="M126" s="1429"/>
      <c r="N126" s="1429"/>
      <c r="O126" s="1499"/>
      <c r="P126" s="1166">
        <v>0</v>
      </c>
      <c r="Q126" s="1432"/>
      <c r="R126" s="1432"/>
      <c r="S126" s="1167"/>
      <c r="T126" s="1166">
        <f>L126*P126</f>
        <v>0</v>
      </c>
      <c r="U126" s="1432"/>
      <c r="V126" s="1432"/>
      <c r="W126" s="1167"/>
      <c r="X126" s="173"/>
      <c r="Y126" s="133"/>
      <c r="Z126" s="134"/>
    </row>
    <row r="127" spans="1:26" x14ac:dyDescent="0.25">
      <c r="A127" s="168">
        <v>4</v>
      </c>
      <c r="B127" s="1080" t="s">
        <v>930</v>
      </c>
      <c r="C127" s="1081"/>
      <c r="D127" s="1081"/>
      <c r="E127" s="1081"/>
      <c r="F127" s="1081"/>
      <c r="G127" s="1081"/>
      <c r="H127" s="1081"/>
      <c r="I127" s="1081"/>
      <c r="J127" s="1081"/>
      <c r="K127" s="1082"/>
      <c r="L127" s="1425"/>
      <c r="M127" s="1426"/>
      <c r="N127" s="1426"/>
      <c r="O127" s="1427"/>
      <c r="P127" s="1166"/>
      <c r="Q127" s="1432"/>
      <c r="R127" s="1432"/>
      <c r="S127" s="1167"/>
      <c r="T127" s="1166">
        <f>L127*P127</f>
        <v>0</v>
      </c>
      <c r="U127" s="1432"/>
      <c r="V127" s="1432"/>
      <c r="W127" s="1167"/>
      <c r="X127" s="173"/>
      <c r="Y127" s="133"/>
      <c r="Z127" s="134"/>
    </row>
    <row r="128" spans="1:26" hidden="1" x14ac:dyDescent="0.25">
      <c r="A128" s="168">
        <v>5</v>
      </c>
      <c r="B128" s="1486"/>
      <c r="C128" s="1487"/>
      <c r="D128" s="1487"/>
      <c r="E128" s="1487"/>
      <c r="F128" s="1487"/>
      <c r="G128" s="1487"/>
      <c r="H128" s="1487"/>
      <c r="I128" s="1487"/>
      <c r="J128" s="1487"/>
      <c r="K128" s="1488"/>
      <c r="L128" s="1425"/>
      <c r="M128" s="1426"/>
      <c r="N128" s="1426"/>
      <c r="O128" s="1427"/>
      <c r="P128" s="1166"/>
      <c r="Q128" s="1432"/>
      <c r="R128" s="1432"/>
      <c r="S128" s="1167"/>
      <c r="T128" s="1166">
        <f t="shared" ref="T128:T141" si="5">L128*P128</f>
        <v>0</v>
      </c>
      <c r="U128" s="1432"/>
      <c r="V128" s="1432"/>
      <c r="W128" s="1167"/>
      <c r="X128" s="173"/>
      <c r="Y128" s="133"/>
      <c r="Z128" s="134"/>
    </row>
    <row r="129" spans="1:26" hidden="1" x14ac:dyDescent="0.25">
      <c r="A129" s="168">
        <v>6</v>
      </c>
      <c r="B129" s="1486"/>
      <c r="C129" s="1487"/>
      <c r="D129" s="1487"/>
      <c r="E129" s="1487"/>
      <c r="F129" s="1487"/>
      <c r="G129" s="1487"/>
      <c r="H129" s="1487"/>
      <c r="I129" s="1487"/>
      <c r="J129" s="1487"/>
      <c r="K129" s="1488"/>
      <c r="L129" s="1425"/>
      <c r="M129" s="1426"/>
      <c r="N129" s="1426"/>
      <c r="O129" s="1427"/>
      <c r="P129" s="1166"/>
      <c r="Q129" s="1432"/>
      <c r="R129" s="1432"/>
      <c r="S129" s="1167"/>
      <c r="T129" s="1166">
        <f t="shared" si="5"/>
        <v>0</v>
      </c>
      <c r="U129" s="1432"/>
      <c r="V129" s="1432"/>
      <c r="W129" s="1167"/>
      <c r="X129" s="173"/>
      <c r="Y129" s="133"/>
      <c r="Z129" s="134"/>
    </row>
    <row r="130" spans="1:26" hidden="1" x14ac:dyDescent="0.25">
      <c r="A130" s="168">
        <v>7</v>
      </c>
      <c r="B130" s="1486"/>
      <c r="C130" s="1487"/>
      <c r="D130" s="1487"/>
      <c r="E130" s="1487"/>
      <c r="F130" s="1487"/>
      <c r="G130" s="1487"/>
      <c r="H130" s="1487"/>
      <c r="I130" s="1487"/>
      <c r="J130" s="1487"/>
      <c r="K130" s="1488"/>
      <c r="L130" s="1425"/>
      <c r="M130" s="1426"/>
      <c r="N130" s="1426"/>
      <c r="O130" s="1427"/>
      <c r="P130" s="1166"/>
      <c r="Q130" s="1432"/>
      <c r="R130" s="1432"/>
      <c r="S130" s="1167"/>
      <c r="T130" s="1166">
        <f t="shared" si="5"/>
        <v>0</v>
      </c>
      <c r="U130" s="1432"/>
      <c r="V130" s="1432"/>
      <c r="W130" s="1167"/>
      <c r="X130" s="173"/>
      <c r="Y130" s="133"/>
      <c r="Z130" s="134"/>
    </row>
    <row r="131" spans="1:26" hidden="1" x14ac:dyDescent="0.25">
      <c r="A131" s="168">
        <v>8</v>
      </c>
      <c r="B131" s="1486"/>
      <c r="C131" s="1487"/>
      <c r="D131" s="1487"/>
      <c r="E131" s="1487"/>
      <c r="F131" s="1487"/>
      <c r="G131" s="1487"/>
      <c r="H131" s="1487"/>
      <c r="I131" s="1487"/>
      <c r="J131" s="1487"/>
      <c r="K131" s="1488"/>
      <c r="L131" s="1425"/>
      <c r="M131" s="1426"/>
      <c r="N131" s="1426"/>
      <c r="O131" s="1427"/>
      <c r="P131" s="1166"/>
      <c r="Q131" s="1432"/>
      <c r="R131" s="1432"/>
      <c r="S131" s="1167"/>
      <c r="T131" s="1166">
        <f t="shared" si="5"/>
        <v>0</v>
      </c>
      <c r="U131" s="1432"/>
      <c r="V131" s="1432"/>
      <c r="W131" s="1167"/>
      <c r="X131" s="173"/>
      <c r="Y131" s="133"/>
      <c r="Z131" s="134"/>
    </row>
    <row r="132" spans="1:26" hidden="1" x14ac:dyDescent="0.25">
      <c r="A132" s="168">
        <v>9</v>
      </c>
      <c r="B132" s="1080"/>
      <c r="C132" s="1081"/>
      <c r="D132" s="1081"/>
      <c r="E132" s="1081"/>
      <c r="F132" s="1081"/>
      <c r="G132" s="1081"/>
      <c r="H132" s="1081"/>
      <c r="I132" s="1081"/>
      <c r="J132" s="1081"/>
      <c r="K132" s="1082"/>
      <c r="L132" s="1425"/>
      <c r="M132" s="1426"/>
      <c r="N132" s="1426"/>
      <c r="O132" s="1427"/>
      <c r="P132" s="1166"/>
      <c r="Q132" s="1432"/>
      <c r="R132" s="1432"/>
      <c r="S132" s="1167"/>
      <c r="T132" s="1166">
        <f t="shared" si="5"/>
        <v>0</v>
      </c>
      <c r="U132" s="1432"/>
      <c r="V132" s="1432"/>
      <c r="W132" s="1167"/>
      <c r="X132" s="173"/>
      <c r="Y132" s="133"/>
      <c r="Z132" s="134"/>
    </row>
    <row r="133" spans="1:26" hidden="1" x14ac:dyDescent="0.25">
      <c r="A133" s="168">
        <v>10</v>
      </c>
      <c r="B133" s="1080"/>
      <c r="C133" s="1081"/>
      <c r="D133" s="1081"/>
      <c r="E133" s="1081"/>
      <c r="F133" s="1081"/>
      <c r="G133" s="1081"/>
      <c r="H133" s="1081"/>
      <c r="I133" s="1081"/>
      <c r="J133" s="1081"/>
      <c r="K133" s="1082"/>
      <c r="L133" s="1425"/>
      <c r="M133" s="1426"/>
      <c r="N133" s="1426"/>
      <c r="O133" s="1427"/>
      <c r="P133" s="1166"/>
      <c r="Q133" s="1432"/>
      <c r="R133" s="1432"/>
      <c r="S133" s="1167"/>
      <c r="T133" s="1166">
        <f t="shared" si="5"/>
        <v>0</v>
      </c>
      <c r="U133" s="1432"/>
      <c r="V133" s="1432"/>
      <c r="W133" s="1167"/>
      <c r="X133" s="173"/>
      <c r="Y133" s="133"/>
      <c r="Z133" s="134"/>
    </row>
    <row r="134" spans="1:26" hidden="1" x14ac:dyDescent="0.25">
      <c r="A134" s="168">
        <v>11</v>
      </c>
      <c r="B134" s="1080"/>
      <c r="C134" s="1081"/>
      <c r="D134" s="1081"/>
      <c r="E134" s="1081"/>
      <c r="F134" s="1081"/>
      <c r="G134" s="1081"/>
      <c r="H134" s="1081"/>
      <c r="I134" s="1081"/>
      <c r="J134" s="1081"/>
      <c r="K134" s="1082"/>
      <c r="L134" s="1425"/>
      <c r="M134" s="1426"/>
      <c r="N134" s="1426"/>
      <c r="O134" s="1427"/>
      <c r="P134" s="1166"/>
      <c r="Q134" s="1432"/>
      <c r="R134" s="1432"/>
      <c r="S134" s="1167"/>
      <c r="T134" s="1166">
        <f t="shared" si="5"/>
        <v>0</v>
      </c>
      <c r="U134" s="1432"/>
      <c r="V134" s="1432"/>
      <c r="W134" s="1167"/>
      <c r="X134" s="173"/>
      <c r="Y134" s="133"/>
      <c r="Z134" s="134"/>
    </row>
    <row r="135" spans="1:26" hidden="1" x14ac:dyDescent="0.25">
      <c r="A135" s="168">
        <v>12</v>
      </c>
      <c r="B135" s="1080"/>
      <c r="C135" s="1081"/>
      <c r="D135" s="1081"/>
      <c r="E135" s="1081"/>
      <c r="F135" s="1081"/>
      <c r="G135" s="1081"/>
      <c r="H135" s="1081"/>
      <c r="I135" s="1081"/>
      <c r="J135" s="1081"/>
      <c r="K135" s="1082"/>
      <c r="L135" s="1425"/>
      <c r="M135" s="1426"/>
      <c r="N135" s="1426"/>
      <c r="O135" s="1427"/>
      <c r="P135" s="1166"/>
      <c r="Q135" s="1432"/>
      <c r="R135" s="1432"/>
      <c r="S135" s="1167"/>
      <c r="T135" s="1166">
        <f t="shared" si="5"/>
        <v>0</v>
      </c>
      <c r="U135" s="1432"/>
      <c r="V135" s="1432"/>
      <c r="W135" s="1167"/>
      <c r="X135" s="173"/>
      <c r="Y135" s="133"/>
      <c r="Z135" s="134"/>
    </row>
    <row r="136" spans="1:26" hidden="1" x14ac:dyDescent="0.25">
      <c r="A136" s="168">
        <v>13</v>
      </c>
      <c r="B136" s="1080"/>
      <c r="C136" s="1081"/>
      <c r="D136" s="1081"/>
      <c r="E136" s="1081"/>
      <c r="F136" s="1081"/>
      <c r="G136" s="1081"/>
      <c r="H136" s="1081"/>
      <c r="I136" s="1081"/>
      <c r="J136" s="1081"/>
      <c r="K136" s="1082"/>
      <c r="L136" s="1425"/>
      <c r="M136" s="1426"/>
      <c r="N136" s="1426"/>
      <c r="O136" s="1427"/>
      <c r="P136" s="1166"/>
      <c r="Q136" s="1432"/>
      <c r="R136" s="1432"/>
      <c r="S136" s="1167"/>
      <c r="T136" s="1166">
        <f t="shared" si="5"/>
        <v>0</v>
      </c>
      <c r="U136" s="1432"/>
      <c r="V136" s="1432"/>
      <c r="W136" s="1167"/>
      <c r="X136" s="173"/>
      <c r="Y136" s="133"/>
      <c r="Z136" s="134"/>
    </row>
    <row r="137" spans="1:26" hidden="1" x14ac:dyDescent="0.25">
      <c r="A137" s="168">
        <v>14</v>
      </c>
      <c r="B137" s="1080"/>
      <c r="C137" s="1081"/>
      <c r="D137" s="1081"/>
      <c r="E137" s="1081"/>
      <c r="F137" s="1081"/>
      <c r="G137" s="1081"/>
      <c r="H137" s="1081"/>
      <c r="I137" s="1081"/>
      <c r="J137" s="1081"/>
      <c r="K137" s="1082"/>
      <c r="L137" s="1425"/>
      <c r="M137" s="1426"/>
      <c r="N137" s="1426"/>
      <c r="O137" s="1427"/>
      <c r="P137" s="1166"/>
      <c r="Q137" s="1432"/>
      <c r="R137" s="1432"/>
      <c r="S137" s="1167"/>
      <c r="T137" s="1166">
        <f t="shared" si="5"/>
        <v>0</v>
      </c>
      <c r="U137" s="1432"/>
      <c r="V137" s="1432"/>
      <c r="W137" s="1167"/>
      <c r="X137" s="173"/>
      <c r="Y137" s="133"/>
      <c r="Z137" s="134"/>
    </row>
    <row r="138" spans="1:26" hidden="1" x14ac:dyDescent="0.25">
      <c r="A138" s="168">
        <v>15</v>
      </c>
      <c r="B138" s="1080"/>
      <c r="C138" s="1081"/>
      <c r="D138" s="1081"/>
      <c r="E138" s="1081"/>
      <c r="F138" s="1081"/>
      <c r="G138" s="1081"/>
      <c r="H138" s="1081"/>
      <c r="I138" s="1081"/>
      <c r="J138" s="1081"/>
      <c r="K138" s="1082"/>
      <c r="L138" s="1425"/>
      <c r="M138" s="1426"/>
      <c r="N138" s="1426"/>
      <c r="O138" s="1427"/>
      <c r="P138" s="1166"/>
      <c r="Q138" s="1432"/>
      <c r="R138" s="1432"/>
      <c r="S138" s="1167"/>
      <c r="T138" s="1166">
        <f t="shared" si="5"/>
        <v>0</v>
      </c>
      <c r="U138" s="1432"/>
      <c r="V138" s="1432"/>
      <c r="W138" s="1167"/>
      <c r="X138" s="173"/>
      <c r="Y138" s="133"/>
      <c r="Z138" s="134"/>
    </row>
    <row r="139" spans="1:26" hidden="1" x14ac:dyDescent="0.2">
      <c r="A139" s="168">
        <v>16</v>
      </c>
      <c r="B139" s="1080"/>
      <c r="C139" s="1081"/>
      <c r="D139" s="1081"/>
      <c r="E139" s="1081"/>
      <c r="F139" s="1081"/>
      <c r="G139" s="1081"/>
      <c r="H139" s="1081"/>
      <c r="I139" s="1081"/>
      <c r="J139" s="1081"/>
      <c r="K139" s="1082"/>
      <c r="L139" s="1425"/>
      <c r="M139" s="1426"/>
      <c r="N139" s="1426"/>
      <c r="O139" s="1427"/>
      <c r="P139" s="1166"/>
      <c r="Q139" s="1432"/>
      <c r="R139" s="1432"/>
      <c r="S139" s="1167"/>
      <c r="T139" s="1166">
        <f t="shared" si="5"/>
        <v>0</v>
      </c>
      <c r="U139" s="1432"/>
      <c r="V139" s="1432"/>
      <c r="W139" s="1167"/>
      <c r="X139" s="175"/>
      <c r="Y139" s="170"/>
      <c r="Z139" s="171"/>
    </row>
    <row r="140" spans="1:26" hidden="1" x14ac:dyDescent="0.2">
      <c r="A140" s="168">
        <v>17</v>
      </c>
      <c r="B140" s="1080"/>
      <c r="C140" s="1081"/>
      <c r="D140" s="1081"/>
      <c r="E140" s="1081"/>
      <c r="F140" s="1081"/>
      <c r="G140" s="1081"/>
      <c r="H140" s="1081"/>
      <c r="I140" s="1081"/>
      <c r="J140" s="1081"/>
      <c r="K140" s="1082"/>
      <c r="L140" s="1425"/>
      <c r="M140" s="1426"/>
      <c r="N140" s="1426"/>
      <c r="O140" s="1427"/>
      <c r="P140" s="1166"/>
      <c r="Q140" s="1432"/>
      <c r="R140" s="1432"/>
      <c r="S140" s="1167"/>
      <c r="T140" s="1166">
        <f t="shared" si="5"/>
        <v>0</v>
      </c>
      <c r="U140" s="1432"/>
      <c r="V140" s="1432"/>
      <c r="W140" s="1167"/>
      <c r="X140" s="175"/>
      <c r="Y140" s="170"/>
      <c r="Z140" s="171"/>
    </row>
    <row r="141" spans="1:26" hidden="1" x14ac:dyDescent="0.2">
      <c r="A141" s="168"/>
      <c r="B141" s="1498"/>
      <c r="C141" s="1498"/>
      <c r="D141" s="1498"/>
      <c r="E141" s="1498"/>
      <c r="F141" s="1498"/>
      <c r="G141" s="1498"/>
      <c r="H141" s="1498"/>
      <c r="I141" s="1498"/>
      <c r="J141" s="1498"/>
      <c r="K141" s="1498"/>
      <c r="L141" s="1425"/>
      <c r="M141" s="1426"/>
      <c r="N141" s="1426"/>
      <c r="O141" s="1427"/>
      <c r="P141" s="1166"/>
      <c r="Q141" s="1432"/>
      <c r="R141" s="1432"/>
      <c r="S141" s="1167"/>
      <c r="T141" s="1166">
        <f t="shared" si="5"/>
        <v>0</v>
      </c>
      <c r="U141" s="1432"/>
      <c r="V141" s="1432"/>
      <c r="W141" s="1167"/>
      <c r="X141" s="175"/>
      <c r="Y141" s="170"/>
      <c r="Z141" s="171"/>
    </row>
    <row r="142" spans="1:26" x14ac:dyDescent="0.2">
      <c r="O142" s="203"/>
      <c r="P142" s="1453" t="s">
        <v>809</v>
      </c>
      <c r="Q142" s="1454"/>
      <c r="R142" s="1454"/>
      <c r="S142" s="1455"/>
      <c r="T142" s="1507">
        <f>SUM(T124:W141)</f>
        <v>103800</v>
      </c>
      <c r="U142" s="1508"/>
      <c r="V142" s="1508"/>
      <c r="W142" s="1508"/>
      <c r="X142" s="175"/>
      <c r="Y142" s="170"/>
      <c r="Z142" s="171"/>
    </row>
    <row r="143" spans="1:26" x14ac:dyDescent="0.2">
      <c r="O143" s="203"/>
      <c r="P143" s="1443" t="s">
        <v>810</v>
      </c>
      <c r="Q143" s="1443"/>
      <c r="R143" s="1443"/>
      <c r="S143" s="1443"/>
      <c r="T143" s="1449">
        <v>103800</v>
      </c>
      <c r="U143" s="1450"/>
      <c r="V143" s="1450"/>
      <c r="W143" s="1451"/>
      <c r="X143" s="175"/>
      <c r="Y143" s="181"/>
      <c r="Z143" s="182"/>
    </row>
    <row r="144" spans="1:26" x14ac:dyDescent="0.25">
      <c r="O144" s="203"/>
      <c r="P144" s="1443" t="s">
        <v>908</v>
      </c>
      <c r="Q144" s="1443"/>
      <c r="R144" s="1443"/>
      <c r="S144" s="1443"/>
      <c r="T144" s="1500">
        <f>T143*1.04*1.04</f>
        <v>112270.08</v>
      </c>
      <c r="U144" s="1501"/>
      <c r="V144" s="1501"/>
      <c r="W144" s="1502"/>
      <c r="Y144" s="196"/>
      <c r="Z144" s="197"/>
    </row>
    <row r="145" spans="1:27" x14ac:dyDescent="0.2">
      <c r="X145" s="174"/>
      <c r="Y145" s="136"/>
      <c r="Z145" s="137"/>
    </row>
    <row r="146" spans="1:27" ht="16.899999999999999" customHeight="1" x14ac:dyDescent="0.25">
      <c r="O146" s="203"/>
      <c r="P146" s="205"/>
      <c r="Q146" s="205"/>
      <c r="R146" s="205"/>
      <c r="S146" s="205"/>
      <c r="T146" s="134"/>
      <c r="U146" s="134"/>
      <c r="V146" s="134"/>
      <c r="W146" s="134"/>
      <c r="X146" s="173"/>
      <c r="Y146" s="133"/>
      <c r="Z146" s="134"/>
    </row>
    <row r="147" spans="1:27" x14ac:dyDescent="0.2">
      <c r="A147" s="1124" t="s">
        <v>926</v>
      </c>
      <c r="B147" s="1125"/>
      <c r="C147" s="1125"/>
      <c r="D147" s="1125"/>
      <c r="E147" s="1125"/>
      <c r="F147" s="1125"/>
      <c r="G147" s="1125"/>
      <c r="H147" s="1125"/>
      <c r="I147" s="1125"/>
      <c r="J147" s="1125"/>
      <c r="K147" s="1125"/>
      <c r="L147" s="1125"/>
      <c r="M147" s="1125"/>
      <c r="N147" s="1125"/>
      <c r="O147" s="1125"/>
      <c r="P147" s="1125"/>
      <c r="Q147" s="1125"/>
      <c r="R147" s="1125"/>
      <c r="S147" s="1125"/>
      <c r="T147" s="1125"/>
      <c r="U147" s="1125"/>
      <c r="V147" s="1125"/>
      <c r="W147" s="1125"/>
      <c r="X147" s="174"/>
      <c r="Y147" s="136"/>
      <c r="Z147" s="137"/>
    </row>
    <row r="148" spans="1:27" ht="16.5" customHeight="1" x14ac:dyDescent="0.2">
      <c r="A148" s="1125"/>
      <c r="B148" s="1125"/>
      <c r="C148" s="1125"/>
      <c r="D148" s="1125"/>
      <c r="E148" s="1125"/>
      <c r="F148" s="1125"/>
      <c r="G148" s="1125"/>
      <c r="H148" s="1125"/>
      <c r="I148" s="1125"/>
      <c r="J148" s="1125"/>
      <c r="K148" s="1125"/>
      <c r="L148" s="1125"/>
      <c r="M148" s="1125"/>
      <c r="N148" s="1125"/>
      <c r="O148" s="1125"/>
      <c r="P148" s="1125"/>
      <c r="Q148" s="1125"/>
      <c r="R148" s="1125"/>
      <c r="S148" s="1125"/>
      <c r="T148" s="1125"/>
      <c r="U148" s="1125"/>
      <c r="V148" s="1125"/>
      <c r="W148" s="1125"/>
      <c r="X148" s="174"/>
      <c r="Y148" s="136"/>
      <c r="Z148" s="137"/>
    </row>
    <row r="149" spans="1:27" ht="26.25" customHeight="1" x14ac:dyDescent="0.2">
      <c r="A149" s="278" t="s">
        <v>515</v>
      </c>
      <c r="B149" s="1467" t="s">
        <v>812</v>
      </c>
      <c r="C149" s="1468"/>
      <c r="D149" s="1468"/>
      <c r="E149" s="1468"/>
      <c r="F149" s="1468"/>
      <c r="G149" s="1468"/>
      <c r="H149" s="1468"/>
      <c r="I149" s="1468"/>
      <c r="J149" s="1468"/>
      <c r="K149" s="1469"/>
      <c r="L149" s="1470" t="s">
        <v>841</v>
      </c>
      <c r="M149" s="1471"/>
      <c r="N149" s="1471"/>
      <c r="O149" s="1472"/>
      <c r="P149" s="1470" t="s">
        <v>842</v>
      </c>
      <c r="Q149" s="1471"/>
      <c r="R149" s="1471"/>
      <c r="S149" s="1472"/>
      <c r="T149" s="1473" t="s">
        <v>814</v>
      </c>
      <c r="U149" s="1474"/>
      <c r="V149" s="1474"/>
      <c r="W149" s="1475"/>
      <c r="X149" s="276" t="s">
        <v>928</v>
      </c>
      <c r="Y149" s="136"/>
      <c r="Z149" s="137"/>
      <c r="AA149" s="188"/>
    </row>
    <row r="150" spans="1:27" x14ac:dyDescent="0.25">
      <c r="A150" s="279">
        <v>1</v>
      </c>
      <c r="B150" s="1377">
        <v>2</v>
      </c>
      <c r="C150" s="1378"/>
      <c r="D150" s="1378"/>
      <c r="E150" s="1378"/>
      <c r="F150" s="1378"/>
      <c r="G150" s="1378"/>
      <c r="H150" s="1378"/>
      <c r="I150" s="1378"/>
      <c r="J150" s="1378"/>
      <c r="K150" s="1379"/>
      <c r="L150" s="1377">
        <v>3</v>
      </c>
      <c r="M150" s="1378"/>
      <c r="N150" s="1378"/>
      <c r="O150" s="1379"/>
      <c r="P150" s="1377">
        <v>4</v>
      </c>
      <c r="Q150" s="1378"/>
      <c r="R150" s="1378"/>
      <c r="S150" s="1379"/>
      <c r="T150" s="1377">
        <v>5</v>
      </c>
      <c r="U150" s="1378"/>
      <c r="V150" s="1378"/>
      <c r="W150" s="1379"/>
      <c r="X150" s="277" t="s">
        <v>987</v>
      </c>
      <c r="Y150" s="133"/>
      <c r="Z150" s="134"/>
    </row>
    <row r="151" spans="1:27" ht="26.25" customHeight="1" x14ac:dyDescent="0.25">
      <c r="A151" s="279">
        <v>1</v>
      </c>
      <c r="B151" s="1374" t="s">
        <v>864</v>
      </c>
      <c r="C151" s="1375"/>
      <c r="D151" s="1375"/>
      <c r="E151" s="1375"/>
      <c r="F151" s="1375"/>
      <c r="G151" s="1375"/>
      <c r="H151" s="1375"/>
      <c r="I151" s="1375"/>
      <c r="J151" s="1375"/>
      <c r="K151" s="1376"/>
      <c r="L151" s="1377">
        <v>0</v>
      </c>
      <c r="M151" s="1378"/>
      <c r="N151" s="1378"/>
      <c r="O151" s="1379"/>
      <c r="P151" s="1380">
        <v>0</v>
      </c>
      <c r="Q151" s="1381"/>
      <c r="R151" s="1381"/>
      <c r="S151" s="1382"/>
      <c r="T151" s="1380">
        <v>2181600</v>
      </c>
      <c r="U151" s="1381"/>
      <c r="V151" s="1381"/>
      <c r="W151" s="1382"/>
      <c r="X151" s="173"/>
      <c r="Y151" s="133"/>
      <c r="Z151" s="134"/>
    </row>
    <row r="152" spans="1:27" x14ac:dyDescent="0.25">
      <c r="A152" s="279">
        <v>2</v>
      </c>
      <c r="B152" s="1374"/>
      <c r="C152" s="1375"/>
      <c r="D152" s="1375"/>
      <c r="E152" s="1375"/>
      <c r="F152" s="1375"/>
      <c r="G152" s="1375"/>
      <c r="H152" s="1375"/>
      <c r="I152" s="1375"/>
      <c r="J152" s="1375"/>
      <c r="K152" s="1376"/>
      <c r="L152" s="1377">
        <v>0</v>
      </c>
      <c r="M152" s="1378"/>
      <c r="N152" s="1378"/>
      <c r="O152" s="1379"/>
      <c r="P152" s="1380">
        <v>0</v>
      </c>
      <c r="Q152" s="1381"/>
      <c r="R152" s="1381"/>
      <c r="S152" s="1382"/>
      <c r="T152" s="1380">
        <f>P152*L152</f>
        <v>0</v>
      </c>
      <c r="U152" s="1381"/>
      <c r="V152" s="1381"/>
      <c r="W152" s="1382"/>
      <c r="X152" s="173"/>
      <c r="Y152" s="133"/>
      <c r="Z152" s="134"/>
    </row>
    <row r="153" spans="1:27" hidden="1" x14ac:dyDescent="0.2">
      <c r="A153" s="279">
        <v>3</v>
      </c>
      <c r="B153" s="1374"/>
      <c r="C153" s="1375"/>
      <c r="D153" s="1375"/>
      <c r="E153" s="1375"/>
      <c r="F153" s="1375"/>
      <c r="G153" s="1375"/>
      <c r="H153" s="1375"/>
      <c r="I153" s="1375"/>
      <c r="J153" s="1375"/>
      <c r="K153" s="1376"/>
      <c r="L153" s="1377"/>
      <c r="M153" s="1378"/>
      <c r="N153" s="1378"/>
      <c r="O153" s="1379"/>
      <c r="P153" s="1380"/>
      <c r="Q153" s="1381"/>
      <c r="R153" s="1381"/>
      <c r="S153" s="1382"/>
      <c r="T153" s="1380">
        <f>L153*P153</f>
        <v>0</v>
      </c>
      <c r="U153" s="1381"/>
      <c r="V153" s="1381"/>
      <c r="W153" s="1382"/>
      <c r="X153" s="175"/>
      <c r="Y153" s="181"/>
      <c r="Z153" s="182"/>
    </row>
    <row r="154" spans="1:27" hidden="1" x14ac:dyDescent="0.2">
      <c r="A154" s="279">
        <v>4</v>
      </c>
      <c r="B154" s="1374"/>
      <c r="C154" s="1375"/>
      <c r="D154" s="1375"/>
      <c r="E154" s="1375"/>
      <c r="F154" s="1375"/>
      <c r="G154" s="1375"/>
      <c r="H154" s="1375"/>
      <c r="I154" s="1375"/>
      <c r="J154" s="1375"/>
      <c r="K154" s="1376"/>
      <c r="L154" s="1377"/>
      <c r="M154" s="1378"/>
      <c r="N154" s="1378"/>
      <c r="O154" s="1379"/>
      <c r="P154" s="1380"/>
      <c r="Q154" s="1381"/>
      <c r="R154" s="1381"/>
      <c r="S154" s="1382"/>
      <c r="T154" s="1380">
        <f>L154*P154</f>
        <v>0</v>
      </c>
      <c r="U154" s="1381"/>
      <c r="V154" s="1381"/>
      <c r="W154" s="1382"/>
      <c r="X154" s="175"/>
      <c r="Y154" s="181"/>
      <c r="Z154" s="182"/>
    </row>
    <row r="155" spans="1:27" hidden="1" x14ac:dyDescent="0.2">
      <c r="A155" s="279">
        <v>5</v>
      </c>
      <c r="B155" s="1374"/>
      <c r="C155" s="1375"/>
      <c r="D155" s="1375"/>
      <c r="E155" s="1375"/>
      <c r="F155" s="1375"/>
      <c r="G155" s="1375"/>
      <c r="H155" s="1375"/>
      <c r="I155" s="1375"/>
      <c r="J155" s="1375"/>
      <c r="K155" s="1376"/>
      <c r="L155" s="1377"/>
      <c r="M155" s="1378"/>
      <c r="N155" s="1378"/>
      <c r="O155" s="1379"/>
      <c r="P155" s="1380"/>
      <c r="Q155" s="1381"/>
      <c r="R155" s="1381"/>
      <c r="S155" s="1382"/>
      <c r="T155" s="1380">
        <f>L155*P155</f>
        <v>0</v>
      </c>
      <c r="U155" s="1381"/>
      <c r="V155" s="1381"/>
      <c r="W155" s="1382"/>
      <c r="X155" s="175"/>
      <c r="Y155" s="181"/>
      <c r="Z155" s="182"/>
    </row>
    <row r="156" spans="1:27" x14ac:dyDescent="0.2">
      <c r="A156" s="280"/>
      <c r="B156" s="280"/>
      <c r="C156" s="280"/>
      <c r="D156" s="280"/>
      <c r="E156" s="280"/>
      <c r="F156" s="280"/>
      <c r="G156" s="280"/>
      <c r="H156" s="280"/>
      <c r="I156" s="280"/>
      <c r="J156" s="280"/>
      <c r="K156" s="280"/>
      <c r="L156" s="280"/>
      <c r="M156" s="280"/>
      <c r="N156" s="280"/>
      <c r="O156" s="281"/>
      <c r="P156" s="1383" t="s">
        <v>809</v>
      </c>
      <c r="Q156" s="1384"/>
      <c r="R156" s="1384"/>
      <c r="S156" s="1385"/>
      <c r="T156" s="1386">
        <f>SUM(T151:W155)</f>
        <v>2181600</v>
      </c>
      <c r="U156" s="1387"/>
      <c r="V156" s="1387"/>
      <c r="W156" s="1388"/>
      <c r="X156" s="174"/>
      <c r="Y156" s="136"/>
      <c r="Z156" s="137"/>
    </row>
    <row r="157" spans="1:27" x14ac:dyDescent="0.2">
      <c r="A157" s="280"/>
      <c r="B157" s="280"/>
      <c r="C157" s="280"/>
      <c r="D157" s="280"/>
      <c r="E157" s="280"/>
      <c r="F157" s="280"/>
      <c r="G157" s="280"/>
      <c r="H157" s="280"/>
      <c r="I157" s="280"/>
      <c r="J157" s="280"/>
      <c r="K157" s="280"/>
      <c r="L157" s="280"/>
      <c r="M157" s="280"/>
      <c r="N157" s="280"/>
      <c r="O157" s="281"/>
      <c r="P157" s="1389" t="s">
        <v>810</v>
      </c>
      <c r="Q157" s="1389"/>
      <c r="R157" s="1389"/>
      <c r="S157" s="1389"/>
      <c r="T157" s="1386">
        <v>2181600</v>
      </c>
      <c r="U157" s="1387"/>
      <c r="V157" s="1387"/>
      <c r="W157" s="1388"/>
      <c r="X157" s="174"/>
      <c r="Y157" s="136"/>
      <c r="Z157" s="137"/>
    </row>
    <row r="158" spans="1:27" ht="16.899999999999999" customHeight="1" x14ac:dyDescent="0.25">
      <c r="A158" s="280"/>
      <c r="B158" s="280"/>
      <c r="C158" s="280"/>
      <c r="D158" s="280"/>
      <c r="E158" s="280"/>
      <c r="F158" s="280"/>
      <c r="G158" s="280"/>
      <c r="H158" s="280"/>
      <c r="I158" s="280"/>
      <c r="J158" s="280"/>
      <c r="K158" s="280"/>
      <c r="L158" s="280"/>
      <c r="M158" s="280"/>
      <c r="N158" s="280"/>
      <c r="O158" s="281"/>
      <c r="P158" s="1389" t="s">
        <v>908</v>
      </c>
      <c r="Q158" s="1389"/>
      <c r="R158" s="1389"/>
      <c r="S158" s="1389"/>
      <c r="T158" s="1386">
        <v>2181600</v>
      </c>
      <c r="U158" s="1387"/>
      <c r="V158" s="1387"/>
      <c r="W158" s="1388"/>
      <c r="X158" s="173"/>
      <c r="Y158" s="133"/>
      <c r="Z158" s="134"/>
    </row>
    <row r="159" spans="1:27" x14ac:dyDescent="0.2">
      <c r="O159" s="203"/>
      <c r="P159" s="204"/>
      <c r="Q159" s="204"/>
      <c r="R159" s="204"/>
      <c r="S159" s="204"/>
      <c r="T159" s="134"/>
      <c r="U159" s="134"/>
      <c r="V159" s="134"/>
      <c r="W159" s="134"/>
      <c r="X159" s="174"/>
      <c r="Y159" s="136"/>
      <c r="Z159" s="137"/>
      <c r="AA159" s="198"/>
    </row>
    <row r="160" spans="1:27" x14ac:dyDescent="0.2">
      <c r="O160" s="203"/>
      <c r="P160" s="204"/>
      <c r="Q160" s="204"/>
      <c r="R160" s="204"/>
      <c r="S160" s="204"/>
      <c r="T160" s="134"/>
      <c r="U160" s="134"/>
      <c r="V160" s="134"/>
      <c r="W160" s="134"/>
      <c r="X160" s="174"/>
      <c r="Y160" s="136"/>
      <c r="Z160" s="137"/>
      <c r="AA160" s="198"/>
    </row>
    <row r="161" spans="1:110" ht="12.75" customHeight="1" x14ac:dyDescent="0.25">
      <c r="X161" s="173"/>
      <c r="Y161" s="133"/>
      <c r="Z161" s="134"/>
    </row>
    <row r="162" spans="1:110" s="206" customFormat="1" ht="21" hidden="1" customHeight="1" x14ac:dyDescent="0.25">
      <c r="A162" s="1509" t="s">
        <v>915</v>
      </c>
      <c r="B162" s="1509"/>
      <c r="C162" s="1509"/>
      <c r="D162" s="1509"/>
      <c r="E162" s="1509"/>
      <c r="F162" s="1509"/>
      <c r="G162" s="1509"/>
      <c r="H162" s="1509"/>
      <c r="I162" s="1509"/>
      <c r="J162" s="1509"/>
      <c r="K162" s="1509"/>
      <c r="L162" s="1509"/>
      <c r="M162" s="1509"/>
      <c r="N162" s="1509"/>
      <c r="O162" s="1509"/>
      <c r="P162" s="1509"/>
      <c r="Q162" s="1509"/>
      <c r="R162" s="1509"/>
      <c r="S162" s="1509"/>
      <c r="T162" s="1509"/>
      <c r="U162" s="1509"/>
      <c r="V162" s="1509"/>
      <c r="W162" s="1509"/>
      <c r="X162" s="178"/>
      <c r="Y162" s="190"/>
      <c r="Z162" s="169"/>
      <c r="AA162" s="169"/>
      <c r="AB162" s="169"/>
      <c r="AC162" s="169"/>
      <c r="AD162" s="169"/>
      <c r="AE162" s="169"/>
      <c r="AF162" s="169"/>
      <c r="AG162" s="169"/>
      <c r="AH162" s="169"/>
      <c r="AI162" s="169"/>
      <c r="AJ162" s="169"/>
      <c r="AK162" s="169"/>
      <c r="AL162" s="169"/>
      <c r="AM162" s="169"/>
      <c r="AN162" s="169"/>
      <c r="AO162" s="169"/>
      <c r="AP162" s="169"/>
      <c r="AQ162" s="169"/>
      <c r="AR162" s="169"/>
      <c r="AS162" s="169"/>
      <c r="AT162" s="169"/>
      <c r="AU162" s="169"/>
      <c r="AV162" s="169"/>
      <c r="AW162" s="169"/>
      <c r="AX162" s="169"/>
      <c r="AY162" s="169"/>
      <c r="AZ162" s="169"/>
      <c r="BA162" s="169"/>
      <c r="BB162" s="169"/>
      <c r="BC162" s="169"/>
      <c r="BD162" s="169"/>
      <c r="BE162" s="169"/>
      <c r="BF162" s="169"/>
      <c r="BG162" s="169"/>
      <c r="BH162" s="169"/>
      <c r="BI162" s="169"/>
      <c r="BJ162" s="169"/>
      <c r="BK162" s="169"/>
      <c r="BL162" s="169"/>
      <c r="BM162" s="169"/>
      <c r="BN162" s="169"/>
      <c r="BO162" s="169"/>
      <c r="BP162" s="169"/>
      <c r="BQ162" s="169"/>
      <c r="BR162" s="169"/>
      <c r="BS162" s="169"/>
      <c r="BT162" s="169"/>
      <c r="BU162" s="169"/>
      <c r="BV162" s="169"/>
      <c r="BW162" s="169"/>
      <c r="BX162" s="169"/>
      <c r="BY162" s="169"/>
      <c r="BZ162" s="169"/>
      <c r="CA162" s="169"/>
      <c r="CB162" s="169"/>
      <c r="CC162" s="169"/>
      <c r="CD162" s="169"/>
      <c r="CE162" s="169"/>
      <c r="CF162" s="169"/>
      <c r="CG162" s="169"/>
      <c r="CH162" s="169"/>
      <c r="CI162" s="169"/>
      <c r="CJ162" s="169"/>
      <c r="CK162" s="169"/>
      <c r="CL162" s="169"/>
      <c r="CM162" s="169"/>
      <c r="CN162" s="169"/>
      <c r="CO162" s="169"/>
      <c r="CP162" s="169"/>
      <c r="CQ162" s="169"/>
      <c r="CR162" s="169"/>
      <c r="CS162" s="169"/>
      <c r="CT162" s="169"/>
      <c r="CU162" s="169"/>
      <c r="CV162" s="169"/>
      <c r="CW162" s="169"/>
      <c r="CX162" s="169"/>
      <c r="CY162" s="169"/>
      <c r="CZ162" s="169"/>
      <c r="DA162" s="169"/>
      <c r="DB162" s="169"/>
      <c r="DC162" s="169"/>
      <c r="DD162" s="169"/>
      <c r="DE162" s="169"/>
      <c r="DF162" s="169"/>
    </row>
    <row r="163" spans="1:110" s="206" customFormat="1" ht="18.75" hidden="1" customHeight="1" x14ac:dyDescent="0.25">
      <c r="A163" s="1510"/>
      <c r="B163" s="1510"/>
      <c r="C163" s="1510"/>
      <c r="D163" s="1510"/>
      <c r="E163" s="1510"/>
      <c r="F163" s="1510"/>
      <c r="G163" s="1510"/>
      <c r="H163" s="1510"/>
      <c r="I163" s="1510"/>
      <c r="J163" s="1510"/>
      <c r="K163" s="1510"/>
      <c r="L163" s="1510"/>
      <c r="M163" s="1510"/>
      <c r="N163" s="1510"/>
      <c r="O163" s="1510"/>
      <c r="P163" s="1510"/>
      <c r="Q163" s="1510"/>
      <c r="R163" s="1510"/>
      <c r="S163" s="1510"/>
      <c r="T163" s="1510"/>
      <c r="U163" s="1510"/>
      <c r="V163" s="1510"/>
      <c r="W163" s="1510"/>
      <c r="X163" s="178"/>
      <c r="Y163" s="190"/>
      <c r="Z163" s="169"/>
      <c r="AA163" s="169"/>
      <c r="AB163" s="169"/>
      <c r="AC163" s="169"/>
      <c r="AD163" s="169"/>
      <c r="AE163" s="169"/>
      <c r="AF163" s="169"/>
      <c r="AG163" s="169"/>
      <c r="AH163" s="169"/>
      <c r="AI163" s="169"/>
      <c r="AJ163" s="169"/>
      <c r="AK163" s="169"/>
      <c r="AL163" s="169"/>
      <c r="AM163" s="169"/>
      <c r="AN163" s="169"/>
      <c r="AO163" s="169"/>
      <c r="AP163" s="169"/>
      <c r="AQ163" s="169"/>
      <c r="AR163" s="169"/>
      <c r="AS163" s="169"/>
      <c r="AT163" s="169"/>
      <c r="AU163" s="169"/>
      <c r="AV163" s="169"/>
      <c r="AW163" s="169"/>
      <c r="AX163" s="169"/>
      <c r="AY163" s="169"/>
      <c r="AZ163" s="169"/>
      <c r="BA163" s="169"/>
      <c r="BB163" s="169"/>
      <c r="BC163" s="169"/>
      <c r="BD163" s="169"/>
      <c r="BE163" s="169"/>
      <c r="BF163" s="169"/>
      <c r="BG163" s="169"/>
      <c r="BH163" s="169"/>
      <c r="BI163" s="169"/>
      <c r="BJ163" s="169"/>
      <c r="BK163" s="169"/>
      <c r="BL163" s="169"/>
      <c r="BM163" s="169"/>
      <c r="BN163" s="169"/>
      <c r="BO163" s="169"/>
      <c r="BP163" s="169"/>
      <c r="BQ163" s="169"/>
      <c r="BR163" s="169"/>
      <c r="BS163" s="169"/>
      <c r="BT163" s="169"/>
      <c r="BU163" s="169"/>
      <c r="BV163" s="169"/>
      <c r="BW163" s="169"/>
      <c r="BX163" s="169"/>
      <c r="BY163" s="169"/>
      <c r="BZ163" s="169"/>
      <c r="CA163" s="169"/>
      <c r="CB163" s="169"/>
      <c r="CC163" s="169"/>
      <c r="CD163" s="169"/>
      <c r="CE163" s="169"/>
      <c r="CF163" s="169"/>
      <c r="CG163" s="169"/>
      <c r="CH163" s="169"/>
      <c r="CI163" s="169"/>
      <c r="CJ163" s="169"/>
      <c r="CK163" s="169"/>
      <c r="CL163" s="169"/>
      <c r="CM163" s="169"/>
      <c r="CN163" s="169"/>
      <c r="CO163" s="169"/>
      <c r="CP163" s="169"/>
      <c r="CQ163" s="169"/>
      <c r="CR163" s="169"/>
      <c r="CS163" s="169"/>
      <c r="CT163" s="169"/>
      <c r="CU163" s="169"/>
      <c r="CV163" s="169"/>
      <c r="CW163" s="169"/>
      <c r="CX163" s="169"/>
      <c r="CY163" s="169"/>
      <c r="CZ163" s="169"/>
      <c r="DA163" s="169"/>
      <c r="DB163" s="169"/>
      <c r="DC163" s="169"/>
      <c r="DD163" s="169"/>
      <c r="DE163" s="169"/>
      <c r="DF163" s="169"/>
    </row>
    <row r="164" spans="1:110" s="206" customFormat="1" ht="12.75" hidden="1" customHeight="1" x14ac:dyDescent="0.25">
      <c r="A164" s="193" t="s">
        <v>515</v>
      </c>
      <c r="B164" s="1350" t="s">
        <v>812</v>
      </c>
      <c r="C164" s="1435"/>
      <c r="D164" s="1435"/>
      <c r="E164" s="1435"/>
      <c r="F164" s="1435"/>
      <c r="G164" s="1435"/>
      <c r="H164" s="1351"/>
      <c r="I164" s="1511" t="s">
        <v>845</v>
      </c>
      <c r="J164" s="1511"/>
      <c r="K164" s="1436" t="s">
        <v>482</v>
      </c>
      <c r="L164" s="1438"/>
      <c r="M164" s="1350" t="s">
        <v>803</v>
      </c>
      <c r="N164" s="1435"/>
      <c r="O164" s="1435"/>
      <c r="P164" s="1435"/>
      <c r="Q164" s="1435"/>
      <c r="R164" s="1435"/>
      <c r="S164" s="1351"/>
      <c r="T164" s="1404" t="s">
        <v>846</v>
      </c>
      <c r="U164" s="1390"/>
      <c r="V164" s="1390"/>
      <c r="W164" s="1343"/>
      <c r="X164" s="178" t="s">
        <v>929</v>
      </c>
      <c r="Y164" s="190"/>
      <c r="Z164" s="169"/>
      <c r="AA164" s="169"/>
      <c r="AB164" s="169"/>
      <c r="AC164" s="169"/>
      <c r="AD164" s="169"/>
      <c r="AE164" s="169"/>
      <c r="AF164" s="169"/>
      <c r="AG164" s="169"/>
      <c r="AH164" s="169"/>
      <c r="AI164" s="169"/>
      <c r="AJ164" s="169"/>
      <c r="AK164" s="169"/>
      <c r="AL164" s="169"/>
      <c r="AM164" s="169"/>
      <c r="AN164" s="169"/>
      <c r="AO164" s="169"/>
      <c r="AP164" s="169"/>
      <c r="AQ164" s="169"/>
      <c r="AR164" s="169"/>
      <c r="AS164" s="169"/>
      <c r="AT164" s="169"/>
      <c r="AU164" s="169"/>
      <c r="AV164" s="169"/>
      <c r="AW164" s="169"/>
      <c r="AX164" s="169"/>
      <c r="AY164" s="169"/>
      <c r="AZ164" s="169"/>
      <c r="BA164" s="169"/>
      <c r="BB164" s="169"/>
      <c r="BC164" s="169"/>
      <c r="BD164" s="169"/>
      <c r="BE164" s="169"/>
      <c r="BF164" s="169"/>
      <c r="BG164" s="169"/>
      <c r="BH164" s="169"/>
      <c r="BI164" s="169"/>
      <c r="BJ164" s="169"/>
      <c r="BK164" s="169"/>
      <c r="BL164" s="169"/>
      <c r="BM164" s="169"/>
      <c r="BN164" s="169"/>
      <c r="BO164" s="169"/>
      <c r="BP164" s="169"/>
      <c r="BQ164" s="169"/>
      <c r="BR164" s="169"/>
      <c r="BS164" s="169"/>
      <c r="BT164" s="169"/>
      <c r="BU164" s="169"/>
      <c r="BV164" s="169"/>
      <c r="BW164" s="169"/>
      <c r="BX164" s="169"/>
      <c r="BY164" s="169"/>
      <c r="BZ164" s="169"/>
      <c r="CA164" s="169"/>
      <c r="CB164" s="169"/>
      <c r="CC164" s="169"/>
      <c r="CD164" s="169"/>
      <c r="CE164" s="169"/>
      <c r="CF164" s="169"/>
      <c r="CG164" s="169"/>
      <c r="CH164" s="169"/>
      <c r="CI164" s="169"/>
      <c r="CJ164" s="169"/>
      <c r="CK164" s="169"/>
      <c r="CL164" s="169"/>
      <c r="CM164" s="169"/>
      <c r="CN164" s="169"/>
      <c r="CO164" s="169"/>
      <c r="CP164" s="169"/>
      <c r="CQ164" s="169"/>
      <c r="CR164" s="169"/>
      <c r="CS164" s="169"/>
      <c r="CT164" s="169"/>
      <c r="CU164" s="169"/>
      <c r="CV164" s="169"/>
      <c r="CW164" s="169"/>
      <c r="CX164" s="169"/>
      <c r="CY164" s="169"/>
      <c r="CZ164" s="169"/>
      <c r="DA164" s="169"/>
      <c r="DB164" s="169"/>
      <c r="DC164" s="169"/>
      <c r="DD164" s="169"/>
      <c r="DE164" s="169"/>
      <c r="DF164" s="169"/>
    </row>
    <row r="165" spans="1:110" s="206" customFormat="1" hidden="1" x14ac:dyDescent="0.25">
      <c r="A165" s="193">
        <v>1</v>
      </c>
      <c r="B165" s="1425">
        <v>2</v>
      </c>
      <c r="C165" s="1426"/>
      <c r="D165" s="1426"/>
      <c r="E165" s="1426"/>
      <c r="F165" s="1426"/>
      <c r="G165" s="1426"/>
      <c r="H165" s="1427"/>
      <c r="I165" s="1485">
        <v>3</v>
      </c>
      <c r="J165" s="1485"/>
      <c r="K165" s="1425">
        <v>4</v>
      </c>
      <c r="L165" s="1427"/>
      <c r="M165" s="1425">
        <v>5</v>
      </c>
      <c r="N165" s="1426"/>
      <c r="O165" s="1426"/>
      <c r="P165" s="1426"/>
      <c r="Q165" s="1426"/>
      <c r="R165" s="1426"/>
      <c r="S165" s="1427"/>
      <c r="T165" s="1425">
        <v>6</v>
      </c>
      <c r="U165" s="1426"/>
      <c r="V165" s="1426"/>
      <c r="W165" s="1427"/>
      <c r="X165" s="178" t="s">
        <v>988</v>
      </c>
      <c r="Y165" s="190"/>
      <c r="Z165" s="169"/>
      <c r="AA165" s="169"/>
      <c r="AB165" s="169"/>
      <c r="AC165" s="169"/>
      <c r="AD165" s="169"/>
      <c r="AE165" s="169"/>
      <c r="AF165" s="169"/>
      <c r="AG165" s="169"/>
      <c r="AH165" s="169"/>
      <c r="AI165" s="169"/>
      <c r="AJ165" s="169"/>
      <c r="AK165" s="169"/>
      <c r="AL165" s="169"/>
      <c r="AM165" s="169"/>
      <c r="AN165" s="169"/>
      <c r="AO165" s="169"/>
      <c r="AP165" s="169"/>
      <c r="AQ165" s="169"/>
      <c r="AR165" s="169"/>
      <c r="AS165" s="169"/>
      <c r="AT165" s="169"/>
      <c r="AU165" s="169"/>
      <c r="AV165" s="169"/>
      <c r="AW165" s="169"/>
      <c r="AX165" s="169"/>
      <c r="AY165" s="169"/>
      <c r="AZ165" s="169"/>
      <c r="BA165" s="169"/>
      <c r="BB165" s="169"/>
      <c r="BC165" s="169"/>
      <c r="BD165" s="169"/>
      <c r="BE165" s="169"/>
      <c r="BF165" s="169"/>
      <c r="BG165" s="169"/>
      <c r="BH165" s="169"/>
      <c r="BI165" s="169"/>
      <c r="BJ165" s="169"/>
      <c r="BK165" s="169"/>
      <c r="BL165" s="169"/>
      <c r="BM165" s="169"/>
      <c r="BN165" s="169"/>
      <c r="BO165" s="169"/>
      <c r="BP165" s="169"/>
      <c r="BQ165" s="169"/>
      <c r="BR165" s="169"/>
      <c r="BS165" s="169"/>
      <c r="BT165" s="169"/>
      <c r="BU165" s="169"/>
      <c r="BV165" s="169"/>
      <c r="BW165" s="169"/>
      <c r="BX165" s="169"/>
      <c r="BY165" s="169"/>
      <c r="BZ165" s="169"/>
      <c r="CA165" s="169"/>
      <c r="CB165" s="169"/>
      <c r="CC165" s="169"/>
      <c r="CD165" s="169"/>
      <c r="CE165" s="169"/>
      <c r="CF165" s="169"/>
      <c r="CG165" s="169"/>
      <c r="CH165" s="169"/>
      <c r="CI165" s="169"/>
      <c r="CJ165" s="169"/>
      <c r="CK165" s="169"/>
      <c r="CL165" s="169"/>
      <c r="CM165" s="169"/>
      <c r="CN165" s="169"/>
      <c r="CO165" s="169"/>
      <c r="CP165" s="169"/>
      <c r="CQ165" s="169"/>
      <c r="CR165" s="169"/>
      <c r="CS165" s="169"/>
      <c r="CT165" s="169"/>
      <c r="CU165" s="169"/>
      <c r="CV165" s="169"/>
      <c r="CW165" s="169"/>
      <c r="CX165" s="169"/>
      <c r="CY165" s="169"/>
      <c r="CZ165" s="169"/>
      <c r="DA165" s="169"/>
      <c r="DB165" s="169"/>
      <c r="DC165" s="169"/>
      <c r="DD165" s="169"/>
      <c r="DE165" s="169"/>
      <c r="DF165" s="169"/>
    </row>
    <row r="166" spans="1:110" s="206" customFormat="1" ht="13.5" hidden="1" customHeight="1" x14ac:dyDescent="0.25">
      <c r="A166" s="219">
        <v>1</v>
      </c>
      <c r="B166" s="1524"/>
      <c r="C166" s="1525"/>
      <c r="D166" s="1525"/>
      <c r="E166" s="1525"/>
      <c r="F166" s="1525"/>
      <c r="G166" s="1525"/>
      <c r="H166" s="1526"/>
      <c r="I166" s="1520"/>
      <c r="J166" s="1520"/>
      <c r="K166" s="1512"/>
      <c r="L166" s="1513"/>
      <c r="M166" s="1514"/>
      <c r="N166" s="1515"/>
      <c r="O166" s="1515"/>
      <c r="P166" s="1515"/>
      <c r="Q166" s="1515"/>
      <c r="R166" s="1515"/>
      <c r="S166" s="1516"/>
      <c r="T166" s="1344">
        <f t="shared" ref="T166:T170" si="6">K166*M166*1.038</f>
        <v>0</v>
      </c>
      <c r="U166" s="1345"/>
      <c r="V166" s="1345"/>
      <c r="W166" s="1346"/>
      <c r="X166" s="178"/>
      <c r="Y166" s="190"/>
      <c r="Z166" s="169"/>
      <c r="AA166" s="169"/>
      <c r="AB166" s="169"/>
      <c r="AC166" s="169"/>
      <c r="AD166" s="169"/>
      <c r="AE166" s="169"/>
      <c r="AF166" s="169"/>
      <c r="AG166" s="169"/>
      <c r="AH166" s="169"/>
      <c r="AI166" s="169"/>
      <c r="AJ166" s="169"/>
      <c r="AK166" s="169"/>
      <c r="AL166" s="169"/>
      <c r="AM166" s="169"/>
      <c r="AN166" s="169"/>
      <c r="AO166" s="169"/>
      <c r="AP166" s="169"/>
      <c r="AQ166" s="169"/>
      <c r="AR166" s="169"/>
      <c r="AS166" s="169"/>
      <c r="AT166" s="169"/>
      <c r="AU166" s="169"/>
      <c r="AV166" s="169"/>
      <c r="AW166" s="169"/>
      <c r="AX166" s="169"/>
      <c r="AY166" s="169"/>
      <c r="AZ166" s="169"/>
      <c r="BA166" s="169"/>
      <c r="BB166" s="169"/>
      <c r="BC166" s="169"/>
      <c r="BD166" s="169"/>
      <c r="BE166" s="169"/>
      <c r="BF166" s="169"/>
      <c r="BG166" s="169"/>
      <c r="BH166" s="169"/>
      <c r="BI166" s="169"/>
      <c r="BJ166" s="169"/>
      <c r="BK166" s="169"/>
      <c r="BL166" s="169"/>
      <c r="BM166" s="169"/>
      <c r="BN166" s="169"/>
      <c r="BO166" s="169"/>
      <c r="BP166" s="169"/>
      <c r="BQ166" s="169"/>
      <c r="BR166" s="169"/>
      <c r="BS166" s="169"/>
      <c r="BT166" s="169"/>
      <c r="BU166" s="169"/>
      <c r="BV166" s="169"/>
      <c r="BW166" s="169"/>
      <c r="BX166" s="169"/>
      <c r="BY166" s="169"/>
      <c r="BZ166" s="169"/>
      <c r="CA166" s="169"/>
      <c r="CB166" s="169"/>
      <c r="CC166" s="169"/>
      <c r="CD166" s="169"/>
      <c r="CE166" s="169"/>
      <c r="CF166" s="169"/>
      <c r="CG166" s="169"/>
      <c r="CH166" s="169"/>
      <c r="CI166" s="169"/>
      <c r="CJ166" s="169"/>
      <c r="CK166" s="169"/>
      <c r="CL166" s="169"/>
      <c r="CM166" s="169"/>
      <c r="CN166" s="169"/>
      <c r="CO166" s="169"/>
      <c r="CP166" s="169"/>
      <c r="CQ166" s="169"/>
      <c r="CR166" s="169"/>
      <c r="CS166" s="169"/>
      <c r="CT166" s="169"/>
      <c r="CU166" s="169"/>
      <c r="CV166" s="169"/>
      <c r="CW166" s="169"/>
      <c r="CX166" s="169"/>
      <c r="CY166" s="169"/>
      <c r="CZ166" s="169"/>
      <c r="DA166" s="169"/>
      <c r="DB166" s="169"/>
      <c r="DC166" s="169"/>
      <c r="DD166" s="169"/>
      <c r="DE166" s="169"/>
      <c r="DF166" s="169"/>
    </row>
    <row r="167" spans="1:110" s="206" customFormat="1" ht="12.75" hidden="1" customHeight="1" x14ac:dyDescent="0.25">
      <c r="A167" s="219">
        <v>2</v>
      </c>
      <c r="B167" s="1524"/>
      <c r="C167" s="1525"/>
      <c r="D167" s="1525"/>
      <c r="E167" s="1525"/>
      <c r="F167" s="1525"/>
      <c r="G167" s="1525"/>
      <c r="H167" s="1526"/>
      <c r="I167" s="1520"/>
      <c r="J167" s="1520"/>
      <c r="K167" s="1512"/>
      <c r="L167" s="1513"/>
      <c r="M167" s="1514"/>
      <c r="N167" s="1515"/>
      <c r="O167" s="1515"/>
      <c r="P167" s="1515"/>
      <c r="Q167" s="1515"/>
      <c r="R167" s="1515"/>
      <c r="S167" s="1516"/>
      <c r="T167" s="1344">
        <f t="shared" si="6"/>
        <v>0</v>
      </c>
      <c r="U167" s="1345"/>
      <c r="V167" s="1345"/>
      <c r="W167" s="1346"/>
      <c r="X167" s="178"/>
      <c r="Y167" s="190"/>
      <c r="Z167" s="169"/>
      <c r="AA167" s="169"/>
      <c r="AB167" s="169"/>
      <c r="AC167" s="169"/>
      <c r="AD167" s="169"/>
      <c r="AE167" s="169"/>
      <c r="AF167" s="169"/>
      <c r="AG167" s="169"/>
      <c r="AH167" s="169"/>
      <c r="AI167" s="169"/>
      <c r="AJ167" s="169"/>
      <c r="AK167" s="169"/>
      <c r="AL167" s="169"/>
      <c r="AM167" s="169"/>
      <c r="AN167" s="169"/>
      <c r="AO167" s="169"/>
      <c r="AP167" s="169"/>
      <c r="AQ167" s="169"/>
      <c r="AR167" s="169"/>
      <c r="AS167" s="169"/>
      <c r="AT167" s="169"/>
      <c r="AU167" s="169"/>
      <c r="AV167" s="169"/>
      <c r="AW167" s="169"/>
      <c r="AX167" s="169"/>
      <c r="AY167" s="169"/>
      <c r="AZ167" s="169"/>
      <c r="BA167" s="169"/>
      <c r="BB167" s="169"/>
      <c r="BC167" s="169"/>
      <c r="BD167" s="169"/>
      <c r="BE167" s="169"/>
      <c r="BF167" s="169"/>
      <c r="BG167" s="169"/>
      <c r="BH167" s="169"/>
      <c r="BI167" s="169"/>
      <c r="BJ167" s="169"/>
      <c r="BK167" s="169"/>
      <c r="BL167" s="169"/>
      <c r="BM167" s="169"/>
      <c r="BN167" s="169"/>
      <c r="BO167" s="169"/>
      <c r="BP167" s="169"/>
      <c r="BQ167" s="169"/>
      <c r="BR167" s="169"/>
      <c r="BS167" s="169"/>
      <c r="BT167" s="169"/>
      <c r="BU167" s="169"/>
      <c r="BV167" s="169"/>
      <c r="BW167" s="169"/>
      <c r="BX167" s="169"/>
      <c r="BY167" s="169"/>
      <c r="BZ167" s="169"/>
      <c r="CA167" s="169"/>
      <c r="CB167" s="169"/>
      <c r="CC167" s="169"/>
      <c r="CD167" s="169"/>
      <c r="CE167" s="169"/>
      <c r="CF167" s="169"/>
      <c r="CG167" s="169"/>
      <c r="CH167" s="169"/>
      <c r="CI167" s="169"/>
      <c r="CJ167" s="169"/>
      <c r="CK167" s="169"/>
      <c r="CL167" s="169"/>
      <c r="CM167" s="169"/>
      <c r="CN167" s="169"/>
      <c r="CO167" s="169"/>
      <c r="CP167" s="169"/>
      <c r="CQ167" s="169"/>
      <c r="CR167" s="169"/>
      <c r="CS167" s="169"/>
      <c r="CT167" s="169"/>
      <c r="CU167" s="169"/>
      <c r="CV167" s="169"/>
      <c r="CW167" s="169"/>
      <c r="CX167" s="169"/>
      <c r="CY167" s="169"/>
      <c r="CZ167" s="169"/>
      <c r="DA167" s="169"/>
      <c r="DB167" s="169"/>
      <c r="DC167" s="169"/>
      <c r="DD167" s="169"/>
      <c r="DE167" s="169"/>
      <c r="DF167" s="169"/>
    </row>
    <row r="168" spans="1:110" s="206" customFormat="1" ht="12.75" hidden="1" customHeight="1" x14ac:dyDescent="0.25">
      <c r="A168" s="219">
        <v>3</v>
      </c>
      <c r="B168" s="1524"/>
      <c r="C168" s="1525"/>
      <c r="D168" s="1525"/>
      <c r="E168" s="1525"/>
      <c r="F168" s="1525"/>
      <c r="G168" s="1525"/>
      <c r="H168" s="1526"/>
      <c r="I168" s="1520"/>
      <c r="J168" s="1520"/>
      <c r="K168" s="1512"/>
      <c r="L168" s="1513"/>
      <c r="M168" s="1514"/>
      <c r="N168" s="1515"/>
      <c r="O168" s="1515"/>
      <c r="P168" s="1515"/>
      <c r="Q168" s="1515"/>
      <c r="R168" s="1515"/>
      <c r="S168" s="1516"/>
      <c r="T168" s="1344">
        <f t="shared" si="6"/>
        <v>0</v>
      </c>
      <c r="U168" s="1345"/>
      <c r="V168" s="1345"/>
      <c r="W168" s="1346"/>
      <c r="X168" s="178"/>
      <c r="Y168" s="190"/>
      <c r="Z168" s="169"/>
      <c r="AA168" s="169"/>
      <c r="AB168" s="169"/>
      <c r="AC168" s="169"/>
      <c r="AD168" s="169"/>
      <c r="AE168" s="169"/>
      <c r="AF168" s="169"/>
      <c r="AG168" s="169"/>
      <c r="AH168" s="169"/>
      <c r="AI168" s="169"/>
      <c r="AJ168" s="169"/>
      <c r="AK168" s="169"/>
      <c r="AL168" s="169"/>
      <c r="AM168" s="169"/>
      <c r="AN168" s="169"/>
      <c r="AO168" s="169"/>
      <c r="AP168" s="169"/>
      <c r="AQ168" s="169"/>
      <c r="AR168" s="169"/>
      <c r="AS168" s="169"/>
      <c r="AT168" s="169"/>
      <c r="AU168" s="169"/>
      <c r="AV168" s="169"/>
      <c r="AW168" s="169"/>
      <c r="AX168" s="169"/>
      <c r="AY168" s="169"/>
      <c r="AZ168" s="169"/>
      <c r="BA168" s="169"/>
      <c r="BB168" s="169"/>
      <c r="BC168" s="169"/>
      <c r="BD168" s="169"/>
      <c r="BE168" s="169"/>
      <c r="BF168" s="169"/>
      <c r="BG168" s="169"/>
      <c r="BH168" s="169"/>
      <c r="BI168" s="169"/>
      <c r="BJ168" s="169"/>
      <c r="BK168" s="169"/>
      <c r="BL168" s="169"/>
      <c r="BM168" s="169"/>
      <c r="BN168" s="169"/>
      <c r="BO168" s="169"/>
      <c r="BP168" s="169"/>
      <c r="BQ168" s="169"/>
      <c r="BR168" s="169"/>
      <c r="BS168" s="169"/>
      <c r="BT168" s="169"/>
      <c r="BU168" s="169"/>
      <c r="BV168" s="169"/>
      <c r="BW168" s="169"/>
      <c r="BX168" s="169"/>
      <c r="BY168" s="169"/>
      <c r="BZ168" s="169"/>
      <c r="CA168" s="169"/>
      <c r="CB168" s="169"/>
      <c r="CC168" s="169"/>
      <c r="CD168" s="169"/>
      <c r="CE168" s="169"/>
      <c r="CF168" s="169"/>
      <c r="CG168" s="169"/>
      <c r="CH168" s="169"/>
      <c r="CI168" s="169"/>
      <c r="CJ168" s="169"/>
      <c r="CK168" s="169"/>
      <c r="CL168" s="169"/>
      <c r="CM168" s="169"/>
      <c r="CN168" s="169"/>
      <c r="CO168" s="169"/>
      <c r="CP168" s="169"/>
      <c r="CQ168" s="169"/>
      <c r="CR168" s="169"/>
      <c r="CS168" s="169"/>
      <c r="CT168" s="169"/>
      <c r="CU168" s="169"/>
      <c r="CV168" s="169"/>
      <c r="CW168" s="169"/>
      <c r="CX168" s="169"/>
      <c r="CY168" s="169"/>
      <c r="CZ168" s="169"/>
      <c r="DA168" s="169"/>
      <c r="DB168" s="169"/>
      <c r="DC168" s="169"/>
      <c r="DD168" s="169"/>
      <c r="DE168" s="169"/>
      <c r="DF168" s="169"/>
    </row>
    <row r="169" spans="1:110" s="206" customFormat="1" ht="12.75" hidden="1" customHeight="1" x14ac:dyDescent="0.25">
      <c r="A169" s="219">
        <v>4</v>
      </c>
      <c r="B169" s="1517"/>
      <c r="C169" s="1518"/>
      <c r="D169" s="1518"/>
      <c r="E169" s="1518"/>
      <c r="F169" s="1518"/>
      <c r="G169" s="1518"/>
      <c r="H169" s="1519"/>
      <c r="I169" s="1520"/>
      <c r="J169" s="1520"/>
      <c r="K169" s="1512"/>
      <c r="L169" s="1513"/>
      <c r="M169" s="1521"/>
      <c r="N169" s="1522"/>
      <c r="O169" s="1522"/>
      <c r="P169" s="1522"/>
      <c r="Q169" s="1522"/>
      <c r="R169" s="1522"/>
      <c r="S169" s="1523"/>
      <c r="T169" s="1344">
        <f t="shared" si="6"/>
        <v>0</v>
      </c>
      <c r="U169" s="1345"/>
      <c r="V169" s="1345"/>
      <c r="W169" s="1346"/>
      <c r="X169" s="178"/>
      <c r="Y169" s="190"/>
      <c r="Z169" s="169"/>
      <c r="AA169" s="169"/>
      <c r="AB169" s="169"/>
      <c r="AC169" s="169"/>
      <c r="AD169" s="169"/>
      <c r="AE169" s="169"/>
      <c r="AF169" s="169"/>
      <c r="AG169" s="169"/>
      <c r="AH169" s="169"/>
      <c r="AI169" s="169"/>
      <c r="AJ169" s="169"/>
      <c r="AK169" s="169"/>
      <c r="AL169" s="169"/>
      <c r="AM169" s="169"/>
      <c r="AN169" s="169"/>
      <c r="AO169" s="169"/>
      <c r="AP169" s="169"/>
      <c r="AQ169" s="169"/>
      <c r="AR169" s="169"/>
      <c r="AS169" s="169"/>
      <c r="AT169" s="169"/>
      <c r="AU169" s="169"/>
      <c r="AV169" s="169"/>
      <c r="AW169" s="169"/>
      <c r="AX169" s="169"/>
      <c r="AY169" s="169"/>
      <c r="AZ169" s="169"/>
      <c r="BA169" s="169"/>
      <c r="BB169" s="169"/>
      <c r="BC169" s="169"/>
      <c r="BD169" s="169"/>
      <c r="BE169" s="169"/>
      <c r="BF169" s="169"/>
      <c r="BG169" s="169"/>
      <c r="BH169" s="169"/>
      <c r="BI169" s="169"/>
      <c r="BJ169" s="169"/>
      <c r="BK169" s="169"/>
      <c r="BL169" s="169"/>
      <c r="BM169" s="169"/>
      <c r="BN169" s="169"/>
      <c r="BO169" s="169"/>
      <c r="BP169" s="169"/>
      <c r="BQ169" s="169"/>
      <c r="BR169" s="169"/>
      <c r="BS169" s="169"/>
      <c r="BT169" s="169"/>
      <c r="BU169" s="169"/>
      <c r="BV169" s="169"/>
      <c r="BW169" s="169"/>
      <c r="BX169" s="169"/>
      <c r="BY169" s="169"/>
      <c r="BZ169" s="169"/>
      <c r="CA169" s="169"/>
      <c r="CB169" s="169"/>
      <c r="CC169" s="169"/>
      <c r="CD169" s="169"/>
      <c r="CE169" s="169"/>
      <c r="CF169" s="169"/>
      <c r="CG169" s="169"/>
      <c r="CH169" s="169"/>
      <c r="CI169" s="169"/>
      <c r="CJ169" s="169"/>
      <c r="CK169" s="169"/>
      <c r="CL169" s="169"/>
      <c r="CM169" s="169"/>
      <c r="CN169" s="169"/>
      <c r="CO169" s="169"/>
      <c r="CP169" s="169"/>
      <c r="CQ169" s="169"/>
      <c r="CR169" s="169"/>
      <c r="CS169" s="169"/>
      <c r="CT169" s="169"/>
      <c r="CU169" s="169"/>
      <c r="CV169" s="169"/>
      <c r="CW169" s="169"/>
      <c r="CX169" s="169"/>
      <c r="CY169" s="169"/>
      <c r="CZ169" s="169"/>
      <c r="DA169" s="169"/>
      <c r="DB169" s="169"/>
      <c r="DC169" s="169"/>
      <c r="DD169" s="169"/>
      <c r="DE169" s="169"/>
      <c r="DF169" s="169"/>
    </row>
    <row r="170" spans="1:110" s="206" customFormat="1" ht="12.75" hidden="1" customHeight="1" x14ac:dyDescent="0.25">
      <c r="A170" s="219">
        <v>5</v>
      </c>
      <c r="B170" s="1517"/>
      <c r="C170" s="1518"/>
      <c r="D170" s="1518"/>
      <c r="E170" s="1518"/>
      <c r="F170" s="1518"/>
      <c r="G170" s="1518"/>
      <c r="H170" s="1519"/>
      <c r="I170" s="1520"/>
      <c r="J170" s="1520"/>
      <c r="K170" s="1512"/>
      <c r="L170" s="1513"/>
      <c r="M170" s="1521"/>
      <c r="N170" s="1522"/>
      <c r="O170" s="1522"/>
      <c r="P170" s="1522"/>
      <c r="Q170" s="1522"/>
      <c r="R170" s="1522"/>
      <c r="S170" s="1523"/>
      <c r="T170" s="1344">
        <f t="shared" si="6"/>
        <v>0</v>
      </c>
      <c r="U170" s="1345"/>
      <c r="V170" s="1345"/>
      <c r="W170" s="1346"/>
      <c r="X170" s="178"/>
      <c r="Y170" s="190"/>
      <c r="Z170" s="169"/>
      <c r="AA170" s="169"/>
      <c r="AB170" s="169"/>
      <c r="AC170" s="169"/>
      <c r="AD170" s="169"/>
      <c r="AE170" s="169"/>
      <c r="AF170" s="169"/>
      <c r="AG170" s="169"/>
      <c r="AH170" s="169"/>
      <c r="AI170" s="169"/>
      <c r="AJ170" s="169"/>
      <c r="AK170" s="169"/>
      <c r="AL170" s="169"/>
      <c r="AM170" s="169"/>
      <c r="AN170" s="169"/>
      <c r="AO170" s="169"/>
      <c r="AP170" s="169"/>
      <c r="AQ170" s="169"/>
      <c r="AR170" s="169"/>
      <c r="AS170" s="169"/>
      <c r="AT170" s="169"/>
      <c r="AU170" s="169"/>
      <c r="AV170" s="169"/>
      <c r="AW170" s="169"/>
      <c r="AX170" s="169"/>
      <c r="AY170" s="169"/>
      <c r="AZ170" s="169"/>
      <c r="BA170" s="169"/>
      <c r="BB170" s="169"/>
      <c r="BC170" s="169"/>
      <c r="BD170" s="169"/>
      <c r="BE170" s="169"/>
      <c r="BF170" s="169"/>
      <c r="BG170" s="169"/>
      <c r="BH170" s="169"/>
      <c r="BI170" s="169"/>
      <c r="BJ170" s="169"/>
      <c r="BK170" s="169"/>
      <c r="BL170" s="169"/>
      <c r="BM170" s="169"/>
      <c r="BN170" s="169"/>
      <c r="BO170" s="169"/>
      <c r="BP170" s="169"/>
      <c r="BQ170" s="169"/>
      <c r="BR170" s="169"/>
      <c r="BS170" s="169"/>
      <c r="BT170" s="169"/>
      <c r="BU170" s="169"/>
      <c r="BV170" s="169"/>
      <c r="BW170" s="169"/>
      <c r="BX170" s="169"/>
      <c r="BY170" s="169"/>
      <c r="BZ170" s="169"/>
      <c r="CA170" s="169"/>
      <c r="CB170" s="169"/>
      <c r="CC170" s="169"/>
      <c r="CD170" s="169"/>
      <c r="CE170" s="169"/>
      <c r="CF170" s="169"/>
      <c r="CG170" s="169"/>
      <c r="CH170" s="169"/>
      <c r="CI170" s="169"/>
      <c r="CJ170" s="169"/>
      <c r="CK170" s="169"/>
      <c r="CL170" s="169"/>
      <c r="CM170" s="169"/>
      <c r="CN170" s="169"/>
      <c r="CO170" s="169"/>
      <c r="CP170" s="169"/>
      <c r="CQ170" s="169"/>
      <c r="CR170" s="169"/>
      <c r="CS170" s="169"/>
      <c r="CT170" s="169"/>
      <c r="CU170" s="169"/>
      <c r="CV170" s="169"/>
      <c r="CW170" s="169"/>
      <c r="CX170" s="169"/>
      <c r="CY170" s="169"/>
      <c r="CZ170" s="169"/>
      <c r="DA170" s="169"/>
      <c r="DB170" s="169"/>
      <c r="DC170" s="169"/>
      <c r="DD170" s="169"/>
      <c r="DE170" s="169"/>
      <c r="DF170" s="169"/>
    </row>
    <row r="171" spans="1:110" s="206" customFormat="1" ht="12.75" hidden="1" customHeight="1" x14ac:dyDescent="0.25">
      <c r="A171" s="207">
        <v>6</v>
      </c>
      <c r="B171" s="1517" t="s">
        <v>932</v>
      </c>
      <c r="C171" s="1518"/>
      <c r="D171" s="1518"/>
      <c r="E171" s="1518"/>
      <c r="F171" s="1518"/>
      <c r="G171" s="1518"/>
      <c r="H171" s="1519"/>
      <c r="I171" s="1520" t="s">
        <v>850</v>
      </c>
      <c r="J171" s="1520"/>
      <c r="K171" s="1512">
        <v>0</v>
      </c>
      <c r="L171" s="1513"/>
      <c r="M171" s="1521">
        <v>0</v>
      </c>
      <c r="N171" s="1522"/>
      <c r="O171" s="1522"/>
      <c r="P171" s="1522"/>
      <c r="Q171" s="1522"/>
      <c r="R171" s="1522"/>
      <c r="S171" s="1523"/>
      <c r="T171" s="1344">
        <f t="shared" ref="T171" si="7">K171*M171*1.038</f>
        <v>0</v>
      </c>
      <c r="U171" s="1345"/>
      <c r="V171" s="1345"/>
      <c r="W171" s="1346"/>
      <c r="X171" s="178"/>
      <c r="Y171" s="190"/>
      <c r="Z171" s="169"/>
      <c r="AA171" s="169"/>
      <c r="AB171" s="169"/>
      <c r="AC171" s="169"/>
      <c r="AD171" s="169"/>
      <c r="AE171" s="169"/>
      <c r="AF171" s="169"/>
      <c r="AG171" s="169"/>
      <c r="AH171" s="169"/>
      <c r="AI171" s="169"/>
      <c r="AJ171" s="169"/>
      <c r="AK171" s="169"/>
      <c r="AL171" s="169"/>
      <c r="AM171" s="169"/>
      <c r="AN171" s="169"/>
      <c r="AO171" s="169"/>
      <c r="AP171" s="169"/>
      <c r="AQ171" s="169"/>
      <c r="AR171" s="169"/>
      <c r="AS171" s="169"/>
      <c r="AT171" s="169"/>
      <c r="AU171" s="169"/>
      <c r="AV171" s="169"/>
      <c r="AW171" s="169"/>
      <c r="AX171" s="169"/>
      <c r="AY171" s="169"/>
      <c r="AZ171" s="169"/>
      <c r="BA171" s="169"/>
      <c r="BB171" s="169"/>
      <c r="BC171" s="169"/>
      <c r="BD171" s="169"/>
      <c r="BE171" s="169"/>
      <c r="BF171" s="169"/>
      <c r="BG171" s="169"/>
      <c r="BH171" s="169"/>
      <c r="BI171" s="169"/>
      <c r="BJ171" s="169"/>
      <c r="BK171" s="169"/>
      <c r="BL171" s="169"/>
      <c r="BM171" s="169"/>
      <c r="BN171" s="169"/>
      <c r="BO171" s="169"/>
      <c r="BP171" s="169"/>
      <c r="BQ171" s="169"/>
      <c r="BR171" s="169"/>
      <c r="BS171" s="169"/>
      <c r="BT171" s="169"/>
      <c r="BU171" s="169"/>
      <c r="BV171" s="169"/>
      <c r="BW171" s="169"/>
      <c r="BX171" s="169"/>
      <c r="BY171" s="169"/>
      <c r="BZ171" s="169"/>
      <c r="CA171" s="169"/>
      <c r="CB171" s="169"/>
      <c r="CC171" s="169"/>
      <c r="CD171" s="169"/>
      <c r="CE171" s="169"/>
      <c r="CF171" s="169"/>
      <c r="CG171" s="169"/>
      <c r="CH171" s="169"/>
      <c r="CI171" s="169"/>
      <c r="CJ171" s="169"/>
      <c r="CK171" s="169"/>
      <c r="CL171" s="169"/>
      <c r="CM171" s="169"/>
      <c r="CN171" s="169"/>
      <c r="CO171" s="169"/>
      <c r="CP171" s="169"/>
      <c r="CQ171" s="169"/>
      <c r="CR171" s="169"/>
      <c r="CS171" s="169"/>
      <c r="CT171" s="169"/>
      <c r="CU171" s="169"/>
      <c r="CV171" s="169"/>
      <c r="CW171" s="169"/>
      <c r="CX171" s="169"/>
      <c r="CY171" s="169"/>
      <c r="CZ171" s="169"/>
      <c r="DA171" s="169"/>
      <c r="DB171" s="169"/>
      <c r="DC171" s="169"/>
      <c r="DD171" s="169"/>
      <c r="DE171" s="169"/>
      <c r="DF171" s="169"/>
    </row>
    <row r="172" spans="1:110" s="206" customFormat="1" ht="12.75" hidden="1" customHeight="1" x14ac:dyDescent="0.25">
      <c r="A172" s="207"/>
      <c r="B172" s="1517"/>
      <c r="C172" s="1518"/>
      <c r="D172" s="1518"/>
      <c r="E172" s="1518"/>
      <c r="F172" s="1518"/>
      <c r="G172" s="1518"/>
      <c r="H172" s="1519"/>
      <c r="I172" s="1520"/>
      <c r="J172" s="1520"/>
      <c r="K172" s="1512"/>
      <c r="L172" s="1513"/>
      <c r="M172" s="1521"/>
      <c r="N172" s="1522"/>
      <c r="O172" s="1522"/>
      <c r="P172" s="1522"/>
      <c r="Q172" s="1522"/>
      <c r="R172" s="1522"/>
      <c r="S172" s="1523"/>
      <c r="T172" s="1344"/>
      <c r="U172" s="1345"/>
      <c r="V172" s="1345"/>
      <c r="W172" s="1346"/>
      <c r="X172" s="178"/>
      <c r="Y172" s="190"/>
      <c r="Z172" s="169"/>
      <c r="AA172" s="169"/>
      <c r="AB172" s="169"/>
      <c r="AC172" s="169"/>
      <c r="AD172" s="169"/>
      <c r="AE172" s="169"/>
      <c r="AF172" s="169"/>
      <c r="AG172" s="169"/>
      <c r="AH172" s="169"/>
      <c r="AI172" s="169"/>
      <c r="AJ172" s="169"/>
      <c r="AK172" s="169"/>
      <c r="AL172" s="169"/>
      <c r="AM172" s="169"/>
      <c r="AN172" s="169"/>
      <c r="AO172" s="169"/>
      <c r="AP172" s="169"/>
      <c r="AQ172" s="169"/>
      <c r="AR172" s="169"/>
      <c r="AS172" s="169"/>
      <c r="AT172" s="169"/>
      <c r="AU172" s="169"/>
      <c r="AV172" s="169"/>
      <c r="AW172" s="169"/>
      <c r="AX172" s="169"/>
      <c r="AY172" s="169"/>
      <c r="AZ172" s="169"/>
      <c r="BA172" s="169"/>
      <c r="BB172" s="169"/>
      <c r="BC172" s="169"/>
      <c r="BD172" s="169"/>
      <c r="BE172" s="169"/>
      <c r="BF172" s="169"/>
      <c r="BG172" s="169"/>
      <c r="BH172" s="169"/>
      <c r="BI172" s="169"/>
      <c r="BJ172" s="169"/>
      <c r="BK172" s="169"/>
      <c r="BL172" s="169"/>
      <c r="BM172" s="169"/>
      <c r="BN172" s="169"/>
      <c r="BO172" s="169"/>
      <c r="BP172" s="169"/>
      <c r="BQ172" s="169"/>
      <c r="BR172" s="169"/>
      <c r="BS172" s="169"/>
      <c r="BT172" s="169"/>
      <c r="BU172" s="169"/>
      <c r="BV172" s="169"/>
      <c r="BW172" s="169"/>
      <c r="BX172" s="169"/>
      <c r="BY172" s="169"/>
      <c r="BZ172" s="169"/>
      <c r="CA172" s="169"/>
      <c r="CB172" s="169"/>
      <c r="CC172" s="169"/>
      <c r="CD172" s="169"/>
      <c r="CE172" s="169"/>
      <c r="CF172" s="169"/>
      <c r="CG172" s="169"/>
      <c r="CH172" s="169"/>
      <c r="CI172" s="169"/>
      <c r="CJ172" s="169"/>
      <c r="CK172" s="169"/>
      <c r="CL172" s="169"/>
      <c r="CM172" s="169"/>
      <c r="CN172" s="169"/>
      <c r="CO172" s="169"/>
      <c r="CP172" s="169"/>
      <c r="CQ172" s="169"/>
      <c r="CR172" s="169"/>
      <c r="CS172" s="169"/>
      <c r="CT172" s="169"/>
      <c r="CU172" s="169"/>
      <c r="CV172" s="169"/>
      <c r="CW172" s="169"/>
      <c r="CX172" s="169"/>
      <c r="CY172" s="169"/>
      <c r="CZ172" s="169"/>
      <c r="DA172" s="169"/>
      <c r="DB172" s="169"/>
      <c r="DC172" s="169"/>
      <c r="DD172" s="169"/>
      <c r="DE172" s="169"/>
      <c r="DF172" s="169"/>
    </row>
    <row r="173" spans="1:110" s="206" customFormat="1" ht="12.75" hidden="1" customHeight="1" x14ac:dyDescent="0.25">
      <c r="A173" s="207"/>
      <c r="B173" s="1517"/>
      <c r="C173" s="1518"/>
      <c r="D173" s="1518"/>
      <c r="E173" s="1518"/>
      <c r="F173" s="1518"/>
      <c r="G173" s="1518"/>
      <c r="H173" s="1519"/>
      <c r="I173" s="1520"/>
      <c r="J173" s="1520"/>
      <c r="K173" s="1512"/>
      <c r="L173" s="1513"/>
      <c r="M173" s="1521"/>
      <c r="N173" s="1522"/>
      <c r="O173" s="1522"/>
      <c r="P173" s="1522"/>
      <c r="Q173" s="1522"/>
      <c r="R173" s="1522"/>
      <c r="S173" s="1523"/>
      <c r="T173" s="1344"/>
      <c r="U173" s="1345"/>
      <c r="V173" s="1345"/>
      <c r="W173" s="1346"/>
      <c r="X173" s="178"/>
      <c r="Y173" s="190"/>
      <c r="Z173" s="169"/>
      <c r="AA173" s="169"/>
      <c r="AB173" s="169"/>
      <c r="AC173" s="169"/>
      <c r="AD173" s="169"/>
      <c r="AE173" s="169"/>
      <c r="AF173" s="169"/>
      <c r="AG173" s="169"/>
      <c r="AH173" s="169"/>
      <c r="AI173" s="169"/>
      <c r="AJ173" s="169"/>
      <c r="AK173" s="169"/>
      <c r="AL173" s="169"/>
      <c r="AM173" s="169"/>
      <c r="AN173" s="169"/>
      <c r="AO173" s="169"/>
      <c r="AP173" s="169"/>
      <c r="AQ173" s="169"/>
      <c r="AR173" s="169"/>
      <c r="AS173" s="169"/>
      <c r="AT173" s="169"/>
      <c r="AU173" s="169"/>
      <c r="AV173" s="169"/>
      <c r="AW173" s="169"/>
      <c r="AX173" s="169"/>
      <c r="AY173" s="169"/>
      <c r="AZ173" s="169"/>
      <c r="BA173" s="169"/>
      <c r="BB173" s="169"/>
      <c r="BC173" s="169"/>
      <c r="BD173" s="169"/>
      <c r="BE173" s="169"/>
      <c r="BF173" s="169"/>
      <c r="BG173" s="169"/>
      <c r="BH173" s="169"/>
      <c r="BI173" s="169"/>
      <c r="BJ173" s="169"/>
      <c r="BK173" s="169"/>
      <c r="BL173" s="169"/>
      <c r="BM173" s="169"/>
      <c r="BN173" s="169"/>
      <c r="BO173" s="169"/>
      <c r="BP173" s="169"/>
      <c r="BQ173" s="169"/>
      <c r="BR173" s="169"/>
      <c r="BS173" s="169"/>
      <c r="BT173" s="169"/>
      <c r="BU173" s="169"/>
      <c r="BV173" s="169"/>
      <c r="BW173" s="169"/>
      <c r="BX173" s="169"/>
      <c r="BY173" s="169"/>
      <c r="BZ173" s="169"/>
      <c r="CA173" s="169"/>
      <c r="CB173" s="169"/>
      <c r="CC173" s="169"/>
      <c r="CD173" s="169"/>
      <c r="CE173" s="169"/>
      <c r="CF173" s="169"/>
      <c r="CG173" s="169"/>
      <c r="CH173" s="169"/>
      <c r="CI173" s="169"/>
      <c r="CJ173" s="169"/>
      <c r="CK173" s="169"/>
      <c r="CL173" s="169"/>
      <c r="CM173" s="169"/>
      <c r="CN173" s="169"/>
      <c r="CO173" s="169"/>
      <c r="CP173" s="169"/>
      <c r="CQ173" s="169"/>
      <c r="CR173" s="169"/>
      <c r="CS173" s="169"/>
      <c r="CT173" s="169"/>
      <c r="CU173" s="169"/>
      <c r="CV173" s="169"/>
      <c r="CW173" s="169"/>
      <c r="CX173" s="169"/>
      <c r="CY173" s="169"/>
      <c r="CZ173" s="169"/>
      <c r="DA173" s="169"/>
      <c r="DB173" s="169"/>
      <c r="DC173" s="169"/>
      <c r="DD173" s="169"/>
      <c r="DE173" s="169"/>
      <c r="DF173" s="169"/>
    </row>
    <row r="174" spans="1:110" s="206" customFormat="1" ht="12.75" hidden="1" customHeight="1" x14ac:dyDescent="0.25">
      <c r="A174" s="207"/>
      <c r="B174" s="1517"/>
      <c r="C174" s="1518"/>
      <c r="D174" s="1518"/>
      <c r="E174" s="1518"/>
      <c r="F174" s="1518"/>
      <c r="G174" s="1518"/>
      <c r="H174" s="1519"/>
      <c r="I174" s="1520"/>
      <c r="J174" s="1520"/>
      <c r="K174" s="1512"/>
      <c r="L174" s="1513"/>
      <c r="M174" s="1521"/>
      <c r="N174" s="1522"/>
      <c r="O174" s="1522"/>
      <c r="P174" s="1522"/>
      <c r="Q174" s="1522"/>
      <c r="R174" s="1522"/>
      <c r="S174" s="1523"/>
      <c r="T174" s="1344"/>
      <c r="U174" s="1345"/>
      <c r="V174" s="1345"/>
      <c r="W174" s="1346"/>
      <c r="X174" s="178"/>
      <c r="Y174" s="190"/>
      <c r="Z174" s="169"/>
      <c r="AA174" s="169"/>
      <c r="AB174" s="169"/>
      <c r="AC174" s="169"/>
      <c r="AD174" s="169"/>
      <c r="AE174" s="169"/>
      <c r="AF174" s="169"/>
      <c r="AG174" s="169"/>
      <c r="AH174" s="169"/>
      <c r="AI174" s="169"/>
      <c r="AJ174" s="169"/>
      <c r="AK174" s="169"/>
      <c r="AL174" s="169"/>
      <c r="AM174" s="169"/>
      <c r="AN174" s="169"/>
      <c r="AO174" s="169"/>
      <c r="AP174" s="169"/>
      <c r="AQ174" s="169"/>
      <c r="AR174" s="169"/>
      <c r="AS174" s="169"/>
      <c r="AT174" s="169"/>
      <c r="AU174" s="169"/>
      <c r="AV174" s="169"/>
      <c r="AW174" s="169"/>
      <c r="AX174" s="169"/>
      <c r="AY174" s="169"/>
      <c r="AZ174" s="169"/>
      <c r="BA174" s="169"/>
      <c r="BB174" s="169"/>
      <c r="BC174" s="169"/>
      <c r="BD174" s="169"/>
      <c r="BE174" s="169"/>
      <c r="BF174" s="169"/>
      <c r="BG174" s="169"/>
      <c r="BH174" s="169"/>
      <c r="BI174" s="169"/>
      <c r="BJ174" s="169"/>
      <c r="BK174" s="169"/>
      <c r="BL174" s="169"/>
      <c r="BM174" s="169"/>
      <c r="BN174" s="169"/>
      <c r="BO174" s="169"/>
      <c r="BP174" s="169"/>
      <c r="BQ174" s="169"/>
      <c r="BR174" s="169"/>
      <c r="BS174" s="169"/>
      <c r="BT174" s="169"/>
      <c r="BU174" s="169"/>
      <c r="BV174" s="169"/>
      <c r="BW174" s="169"/>
      <c r="BX174" s="169"/>
      <c r="BY174" s="169"/>
      <c r="BZ174" s="169"/>
      <c r="CA174" s="169"/>
      <c r="CB174" s="169"/>
      <c r="CC174" s="169"/>
      <c r="CD174" s="169"/>
      <c r="CE174" s="169"/>
      <c r="CF174" s="169"/>
      <c r="CG174" s="169"/>
      <c r="CH174" s="169"/>
      <c r="CI174" s="169"/>
      <c r="CJ174" s="169"/>
      <c r="CK174" s="169"/>
      <c r="CL174" s="169"/>
      <c r="CM174" s="169"/>
      <c r="CN174" s="169"/>
      <c r="CO174" s="169"/>
      <c r="CP174" s="169"/>
      <c r="CQ174" s="169"/>
      <c r="CR174" s="169"/>
      <c r="CS174" s="169"/>
      <c r="CT174" s="169"/>
      <c r="CU174" s="169"/>
      <c r="CV174" s="169"/>
      <c r="CW174" s="169"/>
      <c r="CX174" s="169"/>
      <c r="CY174" s="169"/>
      <c r="CZ174" s="169"/>
      <c r="DA174" s="169"/>
      <c r="DB174" s="169"/>
      <c r="DC174" s="169"/>
      <c r="DD174" s="169"/>
      <c r="DE174" s="169"/>
      <c r="DF174" s="169"/>
    </row>
    <row r="175" spans="1:110" s="206" customFormat="1" ht="12.75" hidden="1" customHeight="1" x14ac:dyDescent="0.25">
      <c r="A175" s="207"/>
      <c r="B175" s="1517"/>
      <c r="C175" s="1518"/>
      <c r="D175" s="1518"/>
      <c r="E175" s="1518"/>
      <c r="F175" s="1518"/>
      <c r="G175" s="1518"/>
      <c r="H175" s="1519"/>
      <c r="I175" s="1520"/>
      <c r="J175" s="1520"/>
      <c r="K175" s="1512"/>
      <c r="L175" s="1513"/>
      <c r="M175" s="1521"/>
      <c r="N175" s="1522"/>
      <c r="O175" s="1522"/>
      <c r="P175" s="1522"/>
      <c r="Q175" s="1522"/>
      <c r="R175" s="1522"/>
      <c r="S175" s="1523"/>
      <c r="T175" s="1344"/>
      <c r="U175" s="1345"/>
      <c r="V175" s="1345"/>
      <c r="W175" s="1346"/>
      <c r="X175" s="178"/>
      <c r="Y175" s="190"/>
      <c r="Z175" s="169"/>
      <c r="AA175" s="169"/>
      <c r="AB175" s="169"/>
      <c r="AC175" s="169"/>
      <c r="AD175" s="169"/>
      <c r="AE175" s="169"/>
      <c r="AF175" s="169"/>
      <c r="AG175" s="169"/>
      <c r="AH175" s="169"/>
      <c r="AI175" s="169"/>
      <c r="AJ175" s="169"/>
      <c r="AK175" s="169"/>
      <c r="AL175" s="169"/>
      <c r="AM175" s="169"/>
      <c r="AN175" s="169"/>
      <c r="AO175" s="169"/>
      <c r="AP175" s="169"/>
      <c r="AQ175" s="169"/>
      <c r="AR175" s="169"/>
      <c r="AS175" s="169"/>
      <c r="AT175" s="169"/>
      <c r="AU175" s="169"/>
      <c r="AV175" s="169"/>
      <c r="AW175" s="169"/>
      <c r="AX175" s="169"/>
      <c r="AY175" s="169"/>
      <c r="AZ175" s="169"/>
      <c r="BA175" s="169"/>
      <c r="BB175" s="169"/>
      <c r="BC175" s="169"/>
      <c r="BD175" s="169"/>
      <c r="BE175" s="169"/>
      <c r="BF175" s="169"/>
      <c r="BG175" s="169"/>
      <c r="BH175" s="169"/>
      <c r="BI175" s="169"/>
      <c r="BJ175" s="169"/>
      <c r="BK175" s="169"/>
      <c r="BL175" s="169"/>
      <c r="BM175" s="169"/>
      <c r="BN175" s="169"/>
      <c r="BO175" s="169"/>
      <c r="BP175" s="169"/>
      <c r="BQ175" s="169"/>
      <c r="BR175" s="169"/>
      <c r="BS175" s="169"/>
      <c r="BT175" s="169"/>
      <c r="BU175" s="169"/>
      <c r="BV175" s="169"/>
      <c r="BW175" s="169"/>
      <c r="BX175" s="169"/>
      <c r="BY175" s="169"/>
      <c r="BZ175" s="169"/>
      <c r="CA175" s="169"/>
      <c r="CB175" s="169"/>
      <c r="CC175" s="169"/>
      <c r="CD175" s="169"/>
      <c r="CE175" s="169"/>
      <c r="CF175" s="169"/>
      <c r="CG175" s="169"/>
      <c r="CH175" s="169"/>
      <c r="CI175" s="169"/>
      <c r="CJ175" s="169"/>
      <c r="CK175" s="169"/>
      <c r="CL175" s="169"/>
      <c r="CM175" s="169"/>
      <c r="CN175" s="169"/>
      <c r="CO175" s="169"/>
      <c r="CP175" s="169"/>
      <c r="CQ175" s="169"/>
      <c r="CR175" s="169"/>
      <c r="CS175" s="169"/>
      <c r="CT175" s="169"/>
      <c r="CU175" s="169"/>
      <c r="CV175" s="169"/>
      <c r="CW175" s="169"/>
      <c r="CX175" s="169"/>
      <c r="CY175" s="169"/>
      <c r="CZ175" s="169"/>
      <c r="DA175" s="169"/>
      <c r="DB175" s="169"/>
      <c r="DC175" s="169"/>
      <c r="DD175" s="169"/>
      <c r="DE175" s="169"/>
      <c r="DF175" s="169"/>
    </row>
    <row r="176" spans="1:110" s="206" customFormat="1" ht="12.75" hidden="1" customHeight="1" x14ac:dyDescent="0.25">
      <c r="A176" s="207"/>
      <c r="B176" s="1517"/>
      <c r="C176" s="1518"/>
      <c r="D176" s="1518"/>
      <c r="E176" s="1518"/>
      <c r="F176" s="1518"/>
      <c r="G176" s="1518"/>
      <c r="H176" s="1519"/>
      <c r="I176" s="1520"/>
      <c r="J176" s="1520"/>
      <c r="K176" s="1512"/>
      <c r="L176" s="1513"/>
      <c r="M176" s="1521"/>
      <c r="N176" s="1522"/>
      <c r="O176" s="1522"/>
      <c r="P176" s="1522"/>
      <c r="Q176" s="1522"/>
      <c r="R176" s="1522"/>
      <c r="S176" s="1523"/>
      <c r="T176" s="1344"/>
      <c r="U176" s="1345"/>
      <c r="V176" s="1345"/>
      <c r="W176" s="1346"/>
      <c r="X176" s="178"/>
      <c r="Y176" s="190"/>
      <c r="Z176" s="169"/>
      <c r="AA176" s="169"/>
      <c r="AB176" s="169"/>
      <c r="AC176" s="169"/>
      <c r="AD176" s="169"/>
      <c r="AE176" s="169"/>
      <c r="AF176" s="169"/>
      <c r="AG176" s="169"/>
      <c r="AH176" s="169"/>
      <c r="AI176" s="169"/>
      <c r="AJ176" s="169"/>
      <c r="AK176" s="169"/>
      <c r="AL176" s="169"/>
      <c r="AM176" s="169"/>
      <c r="AN176" s="169"/>
      <c r="AO176" s="169"/>
      <c r="AP176" s="169"/>
      <c r="AQ176" s="169"/>
      <c r="AR176" s="169"/>
      <c r="AS176" s="169"/>
      <c r="AT176" s="169"/>
      <c r="AU176" s="169"/>
      <c r="AV176" s="169"/>
      <c r="AW176" s="169"/>
      <c r="AX176" s="169"/>
      <c r="AY176" s="169"/>
      <c r="AZ176" s="169"/>
      <c r="BA176" s="169"/>
      <c r="BB176" s="169"/>
      <c r="BC176" s="169"/>
      <c r="BD176" s="169"/>
      <c r="BE176" s="169"/>
      <c r="BF176" s="169"/>
      <c r="BG176" s="169"/>
      <c r="BH176" s="169"/>
      <c r="BI176" s="169"/>
      <c r="BJ176" s="169"/>
      <c r="BK176" s="169"/>
      <c r="BL176" s="169"/>
      <c r="BM176" s="169"/>
      <c r="BN176" s="169"/>
      <c r="BO176" s="169"/>
      <c r="BP176" s="169"/>
      <c r="BQ176" s="169"/>
      <c r="BR176" s="169"/>
      <c r="BS176" s="169"/>
      <c r="BT176" s="169"/>
      <c r="BU176" s="169"/>
      <c r="BV176" s="169"/>
      <c r="BW176" s="169"/>
      <c r="BX176" s="169"/>
      <c r="BY176" s="169"/>
      <c r="BZ176" s="169"/>
      <c r="CA176" s="169"/>
      <c r="CB176" s="169"/>
      <c r="CC176" s="169"/>
      <c r="CD176" s="169"/>
      <c r="CE176" s="169"/>
      <c r="CF176" s="169"/>
      <c r="CG176" s="169"/>
      <c r="CH176" s="169"/>
      <c r="CI176" s="169"/>
      <c r="CJ176" s="169"/>
      <c r="CK176" s="169"/>
      <c r="CL176" s="169"/>
      <c r="CM176" s="169"/>
      <c r="CN176" s="169"/>
      <c r="CO176" s="169"/>
      <c r="CP176" s="169"/>
      <c r="CQ176" s="169"/>
      <c r="CR176" s="169"/>
      <c r="CS176" s="169"/>
      <c r="CT176" s="169"/>
      <c r="CU176" s="169"/>
      <c r="CV176" s="169"/>
      <c r="CW176" s="169"/>
      <c r="CX176" s="169"/>
      <c r="CY176" s="169"/>
      <c r="CZ176" s="169"/>
      <c r="DA176" s="169"/>
      <c r="DB176" s="169"/>
      <c r="DC176" s="169"/>
      <c r="DD176" s="169"/>
      <c r="DE176" s="169"/>
      <c r="DF176" s="169"/>
    </row>
    <row r="177" spans="1:110" s="206" customFormat="1" ht="12.75" hidden="1" customHeight="1" x14ac:dyDescent="0.25">
      <c r="A177" s="207"/>
      <c r="B177" s="1517"/>
      <c r="C177" s="1518"/>
      <c r="D177" s="1518"/>
      <c r="E177" s="1518"/>
      <c r="F177" s="1518"/>
      <c r="G177" s="1518"/>
      <c r="H177" s="1519"/>
      <c r="I177" s="1520"/>
      <c r="J177" s="1520"/>
      <c r="K177" s="1512"/>
      <c r="L177" s="1513"/>
      <c r="M177" s="1521"/>
      <c r="N177" s="1522"/>
      <c r="O177" s="1522"/>
      <c r="P177" s="1522"/>
      <c r="Q177" s="1522"/>
      <c r="R177" s="1522"/>
      <c r="S177" s="1523"/>
      <c r="T177" s="1344"/>
      <c r="U177" s="1345"/>
      <c r="V177" s="1345"/>
      <c r="W177" s="1346"/>
      <c r="X177" s="178"/>
      <c r="Y177" s="190"/>
      <c r="Z177" s="169"/>
      <c r="AA177" s="169"/>
      <c r="AB177" s="169"/>
      <c r="AC177" s="169"/>
      <c r="AD177" s="169"/>
      <c r="AE177" s="169"/>
      <c r="AF177" s="169"/>
      <c r="AG177" s="169"/>
      <c r="AH177" s="169"/>
      <c r="AI177" s="169"/>
      <c r="AJ177" s="169"/>
      <c r="AK177" s="169"/>
      <c r="AL177" s="169"/>
      <c r="AM177" s="169"/>
      <c r="AN177" s="169"/>
      <c r="AO177" s="169"/>
      <c r="AP177" s="169"/>
      <c r="AQ177" s="169"/>
      <c r="AR177" s="169"/>
      <c r="AS177" s="169"/>
      <c r="AT177" s="169"/>
      <c r="AU177" s="169"/>
      <c r="AV177" s="169"/>
      <c r="AW177" s="169"/>
      <c r="AX177" s="169"/>
      <c r="AY177" s="169"/>
      <c r="AZ177" s="169"/>
      <c r="BA177" s="169"/>
      <c r="BB177" s="169"/>
      <c r="BC177" s="169"/>
      <c r="BD177" s="169"/>
      <c r="BE177" s="169"/>
      <c r="BF177" s="169"/>
      <c r="BG177" s="169"/>
      <c r="BH177" s="169"/>
      <c r="BI177" s="169"/>
      <c r="BJ177" s="169"/>
      <c r="BK177" s="169"/>
      <c r="BL177" s="169"/>
      <c r="BM177" s="169"/>
      <c r="BN177" s="169"/>
      <c r="BO177" s="169"/>
      <c r="BP177" s="169"/>
      <c r="BQ177" s="169"/>
      <c r="BR177" s="169"/>
      <c r="BS177" s="169"/>
      <c r="BT177" s="169"/>
      <c r="BU177" s="169"/>
      <c r="BV177" s="169"/>
      <c r="BW177" s="169"/>
      <c r="BX177" s="169"/>
      <c r="BY177" s="169"/>
      <c r="BZ177" s="169"/>
      <c r="CA177" s="169"/>
      <c r="CB177" s="169"/>
      <c r="CC177" s="169"/>
      <c r="CD177" s="169"/>
      <c r="CE177" s="169"/>
      <c r="CF177" s="169"/>
      <c r="CG177" s="169"/>
      <c r="CH177" s="169"/>
      <c r="CI177" s="169"/>
      <c r="CJ177" s="169"/>
      <c r="CK177" s="169"/>
      <c r="CL177" s="169"/>
      <c r="CM177" s="169"/>
      <c r="CN177" s="169"/>
      <c r="CO177" s="169"/>
      <c r="CP177" s="169"/>
      <c r="CQ177" s="169"/>
      <c r="CR177" s="169"/>
      <c r="CS177" s="169"/>
      <c r="CT177" s="169"/>
      <c r="CU177" s="169"/>
      <c r="CV177" s="169"/>
      <c r="CW177" s="169"/>
      <c r="CX177" s="169"/>
      <c r="CY177" s="169"/>
      <c r="CZ177" s="169"/>
      <c r="DA177" s="169"/>
      <c r="DB177" s="169"/>
      <c r="DC177" s="169"/>
      <c r="DD177" s="169"/>
      <c r="DE177" s="169"/>
      <c r="DF177" s="169"/>
    </row>
    <row r="178" spans="1:110" s="206" customFormat="1" ht="12.75" hidden="1" customHeight="1" x14ac:dyDescent="0.25">
      <c r="A178" s="207"/>
      <c r="B178" s="1524"/>
      <c r="C178" s="1525"/>
      <c r="D178" s="1525"/>
      <c r="E178" s="1525"/>
      <c r="F178" s="1525"/>
      <c r="G178" s="1525"/>
      <c r="H178" s="1526"/>
      <c r="I178" s="1520"/>
      <c r="J178" s="1520"/>
      <c r="K178" s="1512"/>
      <c r="L178" s="1513"/>
      <c r="M178" s="1514"/>
      <c r="N178" s="1515"/>
      <c r="O178" s="1515"/>
      <c r="P178" s="1515"/>
      <c r="Q178" s="1515"/>
      <c r="R178" s="1515"/>
      <c r="S178" s="1516"/>
      <c r="T178" s="1344"/>
      <c r="U178" s="1345"/>
      <c r="V178" s="1345"/>
      <c r="W178" s="1346"/>
      <c r="X178" s="178"/>
      <c r="Y178" s="190"/>
      <c r="Z178" s="169"/>
      <c r="AA178" s="169"/>
      <c r="AB178" s="169"/>
      <c r="AC178" s="169"/>
      <c r="AD178" s="169"/>
      <c r="AE178" s="169"/>
      <c r="AF178" s="169"/>
      <c r="AG178" s="169"/>
      <c r="AH178" s="169"/>
      <c r="AI178" s="169"/>
      <c r="AJ178" s="169"/>
      <c r="AK178" s="169"/>
      <c r="AL178" s="169"/>
      <c r="AM178" s="169"/>
      <c r="AN178" s="169"/>
      <c r="AO178" s="169"/>
      <c r="AP178" s="169"/>
      <c r="AQ178" s="169"/>
      <c r="AR178" s="169"/>
      <c r="AS178" s="169"/>
      <c r="AT178" s="169"/>
      <c r="AU178" s="169"/>
      <c r="AV178" s="169"/>
      <c r="AW178" s="169"/>
      <c r="AX178" s="169"/>
      <c r="AY178" s="169"/>
      <c r="AZ178" s="169"/>
      <c r="BA178" s="169"/>
      <c r="BB178" s="169"/>
      <c r="BC178" s="169"/>
      <c r="BD178" s="169"/>
      <c r="BE178" s="169"/>
      <c r="BF178" s="169"/>
      <c r="BG178" s="169"/>
      <c r="BH178" s="169"/>
      <c r="BI178" s="169"/>
      <c r="BJ178" s="169"/>
      <c r="BK178" s="169"/>
      <c r="BL178" s="169"/>
      <c r="BM178" s="169"/>
      <c r="BN178" s="169"/>
      <c r="BO178" s="169"/>
      <c r="BP178" s="169"/>
      <c r="BQ178" s="169"/>
      <c r="BR178" s="169"/>
      <c r="BS178" s="169"/>
      <c r="BT178" s="169"/>
      <c r="BU178" s="169"/>
      <c r="BV178" s="169"/>
      <c r="BW178" s="169"/>
      <c r="BX178" s="169"/>
      <c r="BY178" s="169"/>
      <c r="BZ178" s="169"/>
      <c r="CA178" s="169"/>
      <c r="CB178" s="169"/>
      <c r="CC178" s="169"/>
      <c r="CD178" s="169"/>
      <c r="CE178" s="169"/>
      <c r="CF178" s="169"/>
      <c r="CG178" s="169"/>
      <c r="CH178" s="169"/>
      <c r="CI178" s="169"/>
      <c r="CJ178" s="169"/>
      <c r="CK178" s="169"/>
      <c r="CL178" s="169"/>
      <c r="CM178" s="169"/>
      <c r="CN178" s="169"/>
      <c r="CO178" s="169"/>
      <c r="CP178" s="169"/>
      <c r="CQ178" s="169"/>
      <c r="CR178" s="169"/>
      <c r="CS178" s="169"/>
      <c r="CT178" s="169"/>
      <c r="CU178" s="169"/>
      <c r="CV178" s="169"/>
      <c r="CW178" s="169"/>
      <c r="CX178" s="169"/>
      <c r="CY178" s="169"/>
      <c r="CZ178" s="169"/>
      <c r="DA178" s="169"/>
      <c r="DB178" s="169"/>
      <c r="DC178" s="169"/>
      <c r="DD178" s="169"/>
      <c r="DE178" s="169"/>
      <c r="DF178" s="169"/>
    </row>
    <row r="179" spans="1:110" s="206" customFormat="1" hidden="1" x14ac:dyDescent="0.25">
      <c r="A179" s="1446"/>
      <c r="B179" s="1446"/>
      <c r="C179" s="1446"/>
      <c r="D179" s="1446"/>
      <c r="E179" s="1446"/>
      <c r="F179" s="1446"/>
      <c r="G179" s="1446"/>
      <c r="H179" s="1446"/>
      <c r="I179" s="1446"/>
      <c r="J179" s="1446"/>
      <c r="K179" s="1446"/>
      <c r="L179" s="1446"/>
      <c r="M179" s="1443" t="s">
        <v>809</v>
      </c>
      <c r="N179" s="1443"/>
      <c r="O179" s="1443"/>
      <c r="P179" s="1443"/>
      <c r="Q179" s="1443"/>
      <c r="R179" s="1443"/>
      <c r="S179" s="1443"/>
      <c r="T179" s="1503">
        <f>SUM(T166:W178)</f>
        <v>0</v>
      </c>
      <c r="U179" s="1504"/>
      <c r="V179" s="1504"/>
      <c r="W179" s="1505"/>
      <c r="X179" s="178"/>
      <c r="Y179" s="190"/>
      <c r="Z179" s="169"/>
      <c r="AA179" s="169"/>
      <c r="AB179" s="169"/>
      <c r="AC179" s="169"/>
      <c r="AD179" s="169"/>
      <c r="AE179" s="169"/>
      <c r="AF179" s="169"/>
      <c r="AG179" s="169"/>
      <c r="AH179" s="169"/>
      <c r="AI179" s="169"/>
      <c r="AJ179" s="169"/>
      <c r="AK179" s="169"/>
      <c r="AL179" s="169"/>
      <c r="AM179" s="169"/>
      <c r="AN179" s="169"/>
      <c r="AO179" s="169"/>
      <c r="AP179" s="169"/>
      <c r="AQ179" s="169"/>
      <c r="AR179" s="169"/>
      <c r="AS179" s="169"/>
      <c r="AT179" s="169"/>
      <c r="AU179" s="169"/>
      <c r="AV179" s="169"/>
      <c r="AW179" s="169"/>
      <c r="AX179" s="169"/>
      <c r="AY179" s="169"/>
      <c r="AZ179" s="169"/>
      <c r="BA179" s="169"/>
      <c r="BB179" s="169"/>
      <c r="BC179" s="169"/>
      <c r="BD179" s="169"/>
      <c r="BE179" s="169"/>
      <c r="BF179" s="169"/>
      <c r="BG179" s="169"/>
      <c r="BH179" s="169"/>
      <c r="BI179" s="169"/>
      <c r="BJ179" s="169"/>
      <c r="BK179" s="169"/>
      <c r="BL179" s="169"/>
      <c r="BM179" s="169"/>
      <c r="BN179" s="169"/>
      <c r="BO179" s="169"/>
      <c r="BP179" s="169"/>
      <c r="BQ179" s="169"/>
      <c r="BR179" s="169"/>
      <c r="BS179" s="169"/>
      <c r="BT179" s="169"/>
      <c r="BU179" s="169"/>
      <c r="BV179" s="169"/>
      <c r="BW179" s="169"/>
      <c r="BX179" s="169"/>
      <c r="BY179" s="169"/>
      <c r="BZ179" s="169"/>
      <c r="CA179" s="169"/>
      <c r="CB179" s="169"/>
      <c r="CC179" s="169"/>
      <c r="CD179" s="169"/>
      <c r="CE179" s="169"/>
      <c r="CF179" s="169"/>
      <c r="CG179" s="169"/>
      <c r="CH179" s="169"/>
      <c r="CI179" s="169"/>
      <c r="CJ179" s="169"/>
      <c r="CK179" s="169"/>
      <c r="CL179" s="169"/>
      <c r="CM179" s="169"/>
      <c r="CN179" s="169"/>
      <c r="CO179" s="169"/>
      <c r="CP179" s="169"/>
      <c r="CQ179" s="169"/>
      <c r="CR179" s="169"/>
      <c r="CS179" s="169"/>
      <c r="CT179" s="169"/>
      <c r="CU179" s="169"/>
      <c r="CV179" s="169"/>
      <c r="CW179" s="169"/>
      <c r="CX179" s="169"/>
      <c r="CY179" s="169"/>
      <c r="CZ179" s="169"/>
      <c r="DA179" s="169"/>
      <c r="DB179" s="169"/>
      <c r="DC179" s="169"/>
      <c r="DD179" s="169"/>
      <c r="DE179" s="169"/>
      <c r="DF179" s="169"/>
    </row>
    <row r="180" spans="1:110" s="206" customFormat="1" hidden="1" x14ac:dyDescent="0.25">
      <c r="A180" s="169"/>
      <c r="B180" s="169"/>
      <c r="C180" s="169"/>
      <c r="D180" s="169"/>
      <c r="E180" s="169"/>
      <c r="F180" s="169"/>
      <c r="G180" s="169"/>
      <c r="H180" s="169"/>
      <c r="I180" s="169"/>
      <c r="J180" s="169"/>
      <c r="K180" s="169"/>
      <c r="L180" s="169"/>
      <c r="M180" s="1443" t="s">
        <v>810</v>
      </c>
      <c r="N180" s="1443"/>
      <c r="O180" s="1443"/>
      <c r="P180" s="1443"/>
      <c r="Q180" s="1443"/>
      <c r="R180" s="1443"/>
      <c r="S180" s="1443"/>
      <c r="T180" s="1503">
        <f>T179*1.04</f>
        <v>0</v>
      </c>
      <c r="U180" s="1504"/>
      <c r="V180" s="1504"/>
      <c r="W180" s="1505"/>
      <c r="X180" s="178"/>
      <c r="Y180" s="190"/>
      <c r="Z180" s="169"/>
      <c r="AA180" s="169"/>
      <c r="AB180" s="169"/>
      <c r="AC180" s="169"/>
      <c r="AD180" s="169"/>
      <c r="AE180" s="169"/>
      <c r="AF180" s="169"/>
      <c r="AG180" s="169"/>
      <c r="AH180" s="169"/>
      <c r="AI180" s="169"/>
      <c r="AJ180" s="169"/>
      <c r="AK180" s="169"/>
      <c r="AL180" s="169"/>
      <c r="AM180" s="169"/>
      <c r="AN180" s="169"/>
      <c r="AO180" s="169"/>
      <c r="AP180" s="169"/>
      <c r="AQ180" s="169"/>
      <c r="AR180" s="169"/>
      <c r="AS180" s="169"/>
      <c r="AT180" s="169"/>
      <c r="AU180" s="169"/>
      <c r="AV180" s="169"/>
      <c r="AW180" s="169"/>
      <c r="AX180" s="169"/>
      <c r="AY180" s="169"/>
      <c r="AZ180" s="169"/>
      <c r="BA180" s="169"/>
      <c r="BB180" s="169"/>
      <c r="BC180" s="169"/>
      <c r="BD180" s="169"/>
      <c r="BE180" s="169"/>
      <c r="BF180" s="169"/>
      <c r="BG180" s="169"/>
      <c r="BH180" s="169"/>
      <c r="BI180" s="169"/>
      <c r="BJ180" s="169"/>
      <c r="BK180" s="169"/>
      <c r="BL180" s="169"/>
      <c r="BM180" s="169"/>
      <c r="BN180" s="169"/>
      <c r="BO180" s="169"/>
      <c r="BP180" s="169"/>
      <c r="BQ180" s="169"/>
      <c r="BR180" s="169"/>
      <c r="BS180" s="169"/>
      <c r="BT180" s="169"/>
      <c r="BU180" s="169"/>
      <c r="BV180" s="169"/>
      <c r="BW180" s="169"/>
      <c r="BX180" s="169"/>
      <c r="BY180" s="169"/>
      <c r="BZ180" s="169"/>
      <c r="CA180" s="169"/>
      <c r="CB180" s="169"/>
      <c r="CC180" s="169"/>
      <c r="CD180" s="169"/>
      <c r="CE180" s="169"/>
      <c r="CF180" s="169"/>
      <c r="CG180" s="169"/>
      <c r="CH180" s="169"/>
      <c r="CI180" s="169"/>
      <c r="CJ180" s="169"/>
      <c r="CK180" s="169"/>
      <c r="CL180" s="169"/>
      <c r="CM180" s="169"/>
      <c r="CN180" s="169"/>
      <c r="CO180" s="169"/>
      <c r="CP180" s="169"/>
      <c r="CQ180" s="169"/>
      <c r="CR180" s="169"/>
      <c r="CS180" s="169"/>
      <c r="CT180" s="169"/>
      <c r="CU180" s="169"/>
      <c r="CV180" s="169"/>
      <c r="CW180" s="169"/>
      <c r="CX180" s="169"/>
      <c r="CY180" s="169"/>
      <c r="CZ180" s="169"/>
      <c r="DA180" s="169"/>
      <c r="DB180" s="169"/>
      <c r="DC180" s="169"/>
      <c r="DD180" s="169"/>
      <c r="DE180" s="169"/>
      <c r="DF180" s="169"/>
    </row>
    <row r="181" spans="1:110" s="206" customFormat="1" hidden="1" x14ac:dyDescent="0.25">
      <c r="A181" s="169"/>
      <c r="B181" s="169"/>
      <c r="C181" s="169"/>
      <c r="D181" s="169"/>
      <c r="E181" s="169"/>
      <c r="F181" s="169"/>
      <c r="G181" s="169"/>
      <c r="H181" s="169"/>
      <c r="I181" s="169"/>
      <c r="J181" s="169"/>
      <c r="K181" s="169"/>
      <c r="L181" s="169"/>
      <c r="M181" s="1443" t="s">
        <v>908</v>
      </c>
      <c r="N181" s="1443"/>
      <c r="O181" s="1443"/>
      <c r="P181" s="1443"/>
      <c r="Q181" s="1443"/>
      <c r="R181" s="1443"/>
      <c r="S181" s="1443"/>
      <c r="T181" s="1503">
        <f>T180*1.04</f>
        <v>0</v>
      </c>
      <c r="U181" s="1504"/>
      <c r="V181" s="1504"/>
      <c r="W181" s="1505"/>
      <c r="X181" s="178"/>
      <c r="Y181" s="190"/>
      <c r="Z181" s="169"/>
      <c r="AA181" s="169"/>
      <c r="AB181" s="169"/>
      <c r="AC181" s="169"/>
      <c r="AD181" s="169"/>
      <c r="AE181" s="169"/>
      <c r="AF181" s="169"/>
      <c r="AG181" s="169"/>
      <c r="AH181" s="169"/>
      <c r="AI181" s="169"/>
      <c r="AJ181" s="169"/>
      <c r="AK181" s="169"/>
      <c r="AL181" s="169"/>
      <c r="AM181" s="169"/>
      <c r="AN181" s="169"/>
      <c r="AO181" s="169"/>
      <c r="AP181" s="169"/>
      <c r="AQ181" s="169"/>
      <c r="AR181" s="169"/>
      <c r="AS181" s="169"/>
      <c r="AT181" s="169"/>
      <c r="AU181" s="169"/>
      <c r="AV181" s="169"/>
      <c r="AW181" s="169"/>
      <c r="AX181" s="169"/>
      <c r="AY181" s="169"/>
      <c r="AZ181" s="169"/>
      <c r="BA181" s="169"/>
      <c r="BB181" s="169"/>
      <c r="BC181" s="169"/>
      <c r="BD181" s="169"/>
      <c r="BE181" s="169"/>
      <c r="BF181" s="169"/>
      <c r="BG181" s="169"/>
      <c r="BH181" s="169"/>
      <c r="BI181" s="169"/>
      <c r="BJ181" s="169"/>
      <c r="BK181" s="169"/>
      <c r="BL181" s="169"/>
      <c r="BM181" s="169"/>
      <c r="BN181" s="169"/>
      <c r="BO181" s="169"/>
      <c r="BP181" s="169"/>
      <c r="BQ181" s="169"/>
      <c r="BR181" s="169"/>
      <c r="BS181" s="169"/>
      <c r="BT181" s="169"/>
      <c r="BU181" s="169"/>
      <c r="BV181" s="169"/>
      <c r="BW181" s="169"/>
      <c r="BX181" s="169"/>
      <c r="BY181" s="169"/>
      <c r="BZ181" s="169"/>
      <c r="CA181" s="169"/>
      <c r="CB181" s="169"/>
      <c r="CC181" s="169"/>
      <c r="CD181" s="169"/>
      <c r="CE181" s="169"/>
      <c r="CF181" s="169"/>
      <c r="CG181" s="169"/>
      <c r="CH181" s="169"/>
      <c r="CI181" s="169"/>
      <c r="CJ181" s="169"/>
      <c r="CK181" s="169"/>
      <c r="CL181" s="169"/>
      <c r="CM181" s="169"/>
      <c r="CN181" s="169"/>
      <c r="CO181" s="169"/>
      <c r="CP181" s="169"/>
      <c r="CQ181" s="169"/>
      <c r="CR181" s="169"/>
      <c r="CS181" s="169"/>
      <c r="CT181" s="169"/>
      <c r="CU181" s="169"/>
      <c r="CV181" s="169"/>
      <c r="CW181" s="169"/>
      <c r="CX181" s="169"/>
      <c r="CY181" s="169"/>
      <c r="CZ181" s="169"/>
      <c r="DA181" s="169"/>
      <c r="DB181" s="169"/>
      <c r="DC181" s="169"/>
      <c r="DD181" s="169"/>
      <c r="DE181" s="169"/>
      <c r="DF181" s="169"/>
    </row>
    <row r="182" spans="1:110" s="206" customFormat="1" hidden="1" x14ac:dyDescent="0.25">
      <c r="A182" s="169"/>
      <c r="B182" s="169"/>
      <c r="C182" s="169"/>
      <c r="D182" s="169"/>
      <c r="E182" s="169"/>
      <c r="F182" s="169"/>
      <c r="G182" s="169"/>
      <c r="H182" s="169"/>
      <c r="I182" s="169"/>
      <c r="J182" s="169"/>
      <c r="K182" s="169"/>
      <c r="L182" s="169"/>
      <c r="M182" s="205"/>
      <c r="N182" s="205"/>
      <c r="O182" s="205"/>
      <c r="P182" s="205"/>
      <c r="Q182" s="205"/>
      <c r="R182" s="205"/>
      <c r="S182" s="205"/>
      <c r="T182" s="134"/>
      <c r="U182" s="134"/>
      <c r="V182" s="134"/>
      <c r="W182" s="134"/>
      <c r="X182" s="178"/>
      <c r="Y182" s="190"/>
      <c r="Z182" s="169"/>
      <c r="AA182" s="169"/>
      <c r="AB182" s="169"/>
      <c r="AC182" s="169"/>
      <c r="AD182" s="169"/>
      <c r="AE182" s="169"/>
      <c r="AF182" s="169"/>
      <c r="AG182" s="169"/>
      <c r="AH182" s="169"/>
      <c r="AI182" s="169"/>
      <c r="AJ182" s="169"/>
      <c r="AK182" s="169"/>
      <c r="AL182" s="169"/>
      <c r="AM182" s="169"/>
      <c r="AN182" s="169"/>
      <c r="AO182" s="169"/>
      <c r="AP182" s="169"/>
      <c r="AQ182" s="169"/>
      <c r="AR182" s="169"/>
      <c r="AS182" s="169"/>
      <c r="AT182" s="169"/>
      <c r="AU182" s="169"/>
      <c r="AV182" s="169"/>
      <c r="AW182" s="169"/>
      <c r="AX182" s="169"/>
      <c r="AY182" s="169"/>
      <c r="AZ182" s="169"/>
      <c r="BA182" s="169"/>
      <c r="BB182" s="169"/>
      <c r="BC182" s="169"/>
      <c r="BD182" s="169"/>
      <c r="BE182" s="169"/>
      <c r="BF182" s="169"/>
      <c r="BG182" s="169"/>
      <c r="BH182" s="169"/>
      <c r="BI182" s="169"/>
      <c r="BJ182" s="169"/>
      <c r="BK182" s="169"/>
      <c r="BL182" s="169"/>
      <c r="BM182" s="169"/>
      <c r="BN182" s="169"/>
      <c r="BO182" s="169"/>
      <c r="BP182" s="169"/>
      <c r="BQ182" s="169"/>
      <c r="BR182" s="169"/>
      <c r="BS182" s="169"/>
      <c r="BT182" s="169"/>
      <c r="BU182" s="169"/>
      <c r="BV182" s="169"/>
      <c r="BW182" s="169"/>
      <c r="BX182" s="169"/>
      <c r="BY182" s="169"/>
      <c r="BZ182" s="169"/>
      <c r="CA182" s="169"/>
      <c r="CB182" s="169"/>
      <c r="CC182" s="169"/>
      <c r="CD182" s="169"/>
      <c r="CE182" s="169"/>
      <c r="CF182" s="169"/>
      <c r="CG182" s="169"/>
      <c r="CH182" s="169"/>
      <c r="CI182" s="169"/>
      <c r="CJ182" s="169"/>
      <c r="CK182" s="169"/>
      <c r="CL182" s="169"/>
      <c r="CM182" s="169"/>
      <c r="CN182" s="169"/>
      <c r="CO182" s="169"/>
      <c r="CP182" s="169"/>
      <c r="CQ182" s="169"/>
      <c r="CR182" s="169"/>
      <c r="CS182" s="169"/>
      <c r="CT182" s="169"/>
      <c r="CU182" s="169"/>
      <c r="CV182" s="169"/>
      <c r="CW182" s="169"/>
      <c r="CX182" s="169"/>
      <c r="CY182" s="169"/>
      <c r="CZ182" s="169"/>
      <c r="DA182" s="169"/>
      <c r="DB182" s="169"/>
      <c r="DC182" s="169"/>
      <c r="DD182" s="169"/>
      <c r="DE182" s="169"/>
      <c r="DF182" s="169"/>
    </row>
    <row r="183" spans="1:110" s="206" customFormat="1" ht="12.75" hidden="1" customHeight="1" x14ac:dyDescent="0.25">
      <c r="A183" s="1328" t="s">
        <v>916</v>
      </c>
      <c r="B183" s="1328"/>
      <c r="C183" s="1328"/>
      <c r="D183" s="1328"/>
      <c r="E183" s="1328"/>
      <c r="F183" s="1328"/>
      <c r="G183" s="1328"/>
      <c r="H183" s="1328"/>
      <c r="I183" s="1328"/>
      <c r="J183" s="1328"/>
      <c r="K183" s="1328"/>
      <c r="L183" s="1328"/>
      <c r="M183" s="1328"/>
      <c r="N183" s="1328"/>
      <c r="O183" s="1328"/>
      <c r="P183" s="1328"/>
      <c r="Q183" s="1328"/>
      <c r="R183" s="1328"/>
      <c r="S183" s="1328"/>
      <c r="T183" s="1328"/>
      <c r="U183" s="1328"/>
      <c r="V183" s="1328"/>
      <c r="W183" s="1328"/>
      <c r="X183" s="178"/>
      <c r="Y183" s="190"/>
      <c r="Z183" s="169"/>
      <c r="AA183" s="169"/>
      <c r="AB183" s="169"/>
      <c r="AC183" s="169"/>
      <c r="AD183" s="169"/>
      <c r="AE183" s="169"/>
      <c r="AF183" s="169"/>
      <c r="AG183" s="169"/>
      <c r="AH183" s="169"/>
      <c r="AI183" s="169"/>
      <c r="AJ183" s="169"/>
      <c r="AK183" s="169"/>
      <c r="AL183" s="169"/>
      <c r="AM183" s="169"/>
      <c r="AN183" s="169"/>
      <c r="AO183" s="169"/>
      <c r="AP183" s="169"/>
      <c r="AQ183" s="169"/>
      <c r="AR183" s="169"/>
      <c r="AS183" s="169"/>
      <c r="AT183" s="169"/>
      <c r="AU183" s="169"/>
      <c r="AV183" s="169"/>
      <c r="AW183" s="169"/>
      <c r="AX183" s="169"/>
      <c r="AY183" s="169"/>
      <c r="AZ183" s="169"/>
      <c r="BA183" s="169"/>
      <c r="BB183" s="169"/>
      <c r="BC183" s="169"/>
      <c r="BD183" s="169"/>
      <c r="BE183" s="169"/>
      <c r="BF183" s="169"/>
      <c r="BG183" s="169"/>
      <c r="BH183" s="169"/>
      <c r="BI183" s="169"/>
      <c r="BJ183" s="169"/>
      <c r="BK183" s="169"/>
      <c r="BL183" s="169"/>
      <c r="BM183" s="169"/>
      <c r="BN183" s="169"/>
      <c r="BO183" s="169"/>
      <c r="BP183" s="169"/>
      <c r="BQ183" s="169"/>
      <c r="BR183" s="169"/>
      <c r="BS183" s="169"/>
      <c r="BT183" s="169"/>
      <c r="BU183" s="169"/>
      <c r="BV183" s="169"/>
      <c r="BW183" s="169"/>
      <c r="BX183" s="169"/>
      <c r="BY183" s="169"/>
      <c r="BZ183" s="169"/>
      <c r="CA183" s="169"/>
      <c r="CB183" s="169"/>
      <c r="CC183" s="169"/>
      <c r="CD183" s="169"/>
      <c r="CE183" s="169"/>
      <c r="CF183" s="169"/>
      <c r="CG183" s="169"/>
      <c r="CH183" s="169"/>
      <c r="CI183" s="169"/>
      <c r="CJ183" s="169"/>
      <c r="CK183" s="169"/>
      <c r="CL183" s="169"/>
      <c r="CM183" s="169"/>
      <c r="CN183" s="169"/>
      <c r="CO183" s="169"/>
      <c r="CP183" s="169"/>
      <c r="CQ183" s="169"/>
      <c r="CR183" s="169"/>
      <c r="CS183" s="169"/>
      <c r="CT183" s="169"/>
      <c r="CU183" s="169"/>
      <c r="CV183" s="169"/>
      <c r="CW183" s="169"/>
      <c r="CX183" s="169"/>
      <c r="CY183" s="169"/>
      <c r="CZ183" s="169"/>
      <c r="DA183" s="169"/>
      <c r="DB183" s="169"/>
      <c r="DC183" s="169"/>
      <c r="DD183" s="169"/>
      <c r="DE183" s="169"/>
      <c r="DF183" s="169"/>
    </row>
    <row r="184" spans="1:110" s="206" customFormat="1" ht="21" hidden="1" customHeight="1" x14ac:dyDescent="0.25">
      <c r="A184" s="1530"/>
      <c r="B184" s="1530"/>
      <c r="C184" s="1530"/>
      <c r="D184" s="1530"/>
      <c r="E184" s="1530"/>
      <c r="F184" s="1530"/>
      <c r="G184" s="1530"/>
      <c r="H184" s="1530"/>
      <c r="I184" s="1530"/>
      <c r="J184" s="1530"/>
      <c r="K184" s="1530"/>
      <c r="L184" s="1530"/>
      <c r="M184" s="1530"/>
      <c r="N184" s="1530"/>
      <c r="O184" s="1530"/>
      <c r="P184" s="1530"/>
      <c r="Q184" s="1530"/>
      <c r="R184" s="1530"/>
      <c r="S184" s="1530"/>
      <c r="T184" s="1530"/>
      <c r="U184" s="1530"/>
      <c r="V184" s="1530"/>
      <c r="W184" s="1530"/>
      <c r="X184" s="178"/>
      <c r="Y184" s="190"/>
      <c r="Z184" s="169"/>
      <c r="AA184" s="169"/>
      <c r="AB184" s="169"/>
      <c r="AC184" s="169"/>
      <c r="AD184" s="169"/>
      <c r="AE184" s="169"/>
      <c r="AF184" s="169"/>
      <c r="AG184" s="169"/>
      <c r="AH184" s="169"/>
      <c r="AI184" s="169"/>
      <c r="AJ184" s="169"/>
      <c r="AK184" s="169"/>
      <c r="AL184" s="169"/>
      <c r="AM184" s="169"/>
      <c r="AN184" s="169"/>
      <c r="AO184" s="169"/>
      <c r="AP184" s="169"/>
      <c r="AQ184" s="169"/>
      <c r="AR184" s="169"/>
      <c r="AS184" s="169"/>
      <c r="AT184" s="169"/>
      <c r="AU184" s="169"/>
      <c r="AV184" s="169"/>
      <c r="AW184" s="169"/>
      <c r="AX184" s="169"/>
      <c r="AY184" s="169"/>
      <c r="AZ184" s="169"/>
      <c r="BA184" s="169"/>
      <c r="BB184" s="169"/>
      <c r="BC184" s="169"/>
      <c r="BD184" s="169"/>
      <c r="BE184" s="169"/>
      <c r="BF184" s="169"/>
      <c r="BG184" s="169"/>
      <c r="BH184" s="169"/>
      <c r="BI184" s="169"/>
      <c r="BJ184" s="169"/>
      <c r="BK184" s="169"/>
      <c r="BL184" s="169"/>
      <c r="BM184" s="169"/>
      <c r="BN184" s="169"/>
      <c r="BO184" s="169"/>
      <c r="BP184" s="169"/>
      <c r="BQ184" s="169"/>
      <c r="BR184" s="169"/>
      <c r="BS184" s="169"/>
      <c r="BT184" s="169"/>
      <c r="BU184" s="169"/>
      <c r="BV184" s="169"/>
      <c r="BW184" s="169"/>
      <c r="BX184" s="169"/>
      <c r="BY184" s="169"/>
      <c r="BZ184" s="169"/>
      <c r="CA184" s="169"/>
      <c r="CB184" s="169"/>
      <c r="CC184" s="169"/>
      <c r="CD184" s="169"/>
      <c r="CE184" s="169"/>
      <c r="CF184" s="169"/>
      <c r="CG184" s="169"/>
      <c r="CH184" s="169"/>
      <c r="CI184" s="169"/>
      <c r="CJ184" s="169"/>
      <c r="CK184" s="169"/>
      <c r="CL184" s="169"/>
      <c r="CM184" s="169"/>
      <c r="CN184" s="169"/>
      <c r="CO184" s="169"/>
      <c r="CP184" s="169"/>
      <c r="CQ184" s="169"/>
      <c r="CR184" s="169"/>
      <c r="CS184" s="169"/>
      <c r="CT184" s="169"/>
      <c r="CU184" s="169"/>
      <c r="CV184" s="169"/>
      <c r="CW184" s="169"/>
      <c r="CX184" s="169"/>
      <c r="CY184" s="169"/>
      <c r="CZ184" s="169"/>
      <c r="DA184" s="169"/>
      <c r="DB184" s="169"/>
      <c r="DC184" s="169"/>
      <c r="DD184" s="169"/>
      <c r="DE184" s="169"/>
      <c r="DF184" s="169"/>
    </row>
    <row r="185" spans="1:110" s="206" customFormat="1" ht="12.75" hidden="1" customHeight="1" x14ac:dyDescent="0.25">
      <c r="A185" s="282" t="s">
        <v>515</v>
      </c>
      <c r="B185" s="1270" t="s">
        <v>812</v>
      </c>
      <c r="C185" s="1330"/>
      <c r="D185" s="1330"/>
      <c r="E185" s="1330"/>
      <c r="F185" s="1330"/>
      <c r="G185" s="1330"/>
      <c r="H185" s="1271"/>
      <c r="I185" s="1331" t="s">
        <v>845</v>
      </c>
      <c r="J185" s="1331"/>
      <c r="K185" s="1332" t="s">
        <v>482</v>
      </c>
      <c r="L185" s="1333"/>
      <c r="M185" s="1270" t="s">
        <v>803</v>
      </c>
      <c r="N185" s="1330"/>
      <c r="O185" s="1330"/>
      <c r="P185" s="1330"/>
      <c r="Q185" s="1330"/>
      <c r="R185" s="1330"/>
      <c r="S185" s="1271"/>
      <c r="T185" s="1334" t="s">
        <v>846</v>
      </c>
      <c r="U185" s="1335"/>
      <c r="V185" s="1335"/>
      <c r="W185" s="1285"/>
      <c r="X185" s="178" t="s">
        <v>929</v>
      </c>
      <c r="Y185" s="190"/>
      <c r="Z185" s="169"/>
      <c r="AA185" s="169"/>
      <c r="AB185" s="169"/>
      <c r="AC185" s="169"/>
      <c r="AD185" s="169"/>
      <c r="AE185" s="169"/>
      <c r="AF185" s="169"/>
      <c r="AG185" s="169"/>
      <c r="AH185" s="169"/>
      <c r="AI185" s="169"/>
      <c r="AJ185" s="169"/>
      <c r="AK185" s="169"/>
      <c r="AL185" s="169"/>
      <c r="AM185" s="169"/>
      <c r="AN185" s="169"/>
      <c r="AO185" s="169"/>
      <c r="AP185" s="169"/>
      <c r="AQ185" s="169"/>
      <c r="AR185" s="169"/>
      <c r="AS185" s="169"/>
      <c r="AT185" s="169"/>
      <c r="AU185" s="169"/>
      <c r="AV185" s="169"/>
      <c r="AW185" s="169"/>
      <c r="AX185" s="169"/>
      <c r="AY185" s="169"/>
      <c r="AZ185" s="169"/>
      <c r="BA185" s="169"/>
      <c r="BB185" s="169"/>
      <c r="BC185" s="169"/>
      <c r="BD185" s="169"/>
      <c r="BE185" s="169"/>
      <c r="BF185" s="169"/>
      <c r="BG185" s="169"/>
      <c r="BH185" s="169"/>
      <c r="BI185" s="169"/>
      <c r="BJ185" s="169"/>
      <c r="BK185" s="169"/>
      <c r="BL185" s="169"/>
      <c r="BM185" s="169"/>
      <c r="BN185" s="169"/>
      <c r="BO185" s="169"/>
      <c r="BP185" s="169"/>
      <c r="BQ185" s="169"/>
      <c r="BR185" s="169"/>
      <c r="BS185" s="169"/>
      <c r="BT185" s="169"/>
      <c r="BU185" s="169"/>
      <c r="BV185" s="169"/>
      <c r="BW185" s="169"/>
      <c r="BX185" s="169"/>
      <c r="BY185" s="169"/>
      <c r="BZ185" s="169"/>
      <c r="CA185" s="169"/>
      <c r="CB185" s="169"/>
      <c r="CC185" s="169"/>
      <c r="CD185" s="169"/>
      <c r="CE185" s="169"/>
      <c r="CF185" s="169"/>
      <c r="CG185" s="169"/>
      <c r="CH185" s="169"/>
      <c r="CI185" s="169"/>
      <c r="CJ185" s="169"/>
      <c r="CK185" s="169"/>
      <c r="CL185" s="169"/>
      <c r="CM185" s="169"/>
      <c r="CN185" s="169"/>
      <c r="CO185" s="169"/>
      <c r="CP185" s="169"/>
      <c r="CQ185" s="169"/>
      <c r="CR185" s="169"/>
      <c r="CS185" s="169"/>
      <c r="CT185" s="169"/>
      <c r="CU185" s="169"/>
      <c r="CV185" s="169"/>
      <c r="CW185" s="169"/>
      <c r="CX185" s="169"/>
      <c r="CY185" s="169"/>
      <c r="CZ185" s="169"/>
      <c r="DA185" s="169"/>
      <c r="DB185" s="169"/>
      <c r="DC185" s="169"/>
      <c r="DD185" s="169"/>
      <c r="DE185" s="169"/>
      <c r="DF185" s="169"/>
    </row>
    <row r="186" spans="1:110" s="206" customFormat="1" hidden="1" x14ac:dyDescent="0.25">
      <c r="A186" s="282">
        <v>1</v>
      </c>
      <c r="B186" s="1336">
        <v>2</v>
      </c>
      <c r="C186" s="1337"/>
      <c r="D186" s="1337"/>
      <c r="E186" s="1337"/>
      <c r="F186" s="1337"/>
      <c r="G186" s="1337"/>
      <c r="H186" s="1338"/>
      <c r="I186" s="1339">
        <v>3</v>
      </c>
      <c r="J186" s="1339"/>
      <c r="K186" s="1336">
        <v>4</v>
      </c>
      <c r="L186" s="1338"/>
      <c r="M186" s="1336">
        <v>5</v>
      </c>
      <c r="N186" s="1337"/>
      <c r="O186" s="1337"/>
      <c r="P186" s="1337"/>
      <c r="Q186" s="1337"/>
      <c r="R186" s="1337"/>
      <c r="S186" s="1338"/>
      <c r="T186" s="1336">
        <v>6</v>
      </c>
      <c r="U186" s="1337"/>
      <c r="V186" s="1337"/>
      <c r="W186" s="1338"/>
      <c r="X186" s="178" t="s">
        <v>972</v>
      </c>
      <c r="Y186" s="190"/>
      <c r="Z186" s="169"/>
      <c r="AA186" s="169"/>
      <c r="AB186" s="169"/>
      <c r="AC186" s="169"/>
      <c r="AD186" s="169"/>
      <c r="AE186" s="169"/>
      <c r="AF186" s="169"/>
      <c r="AG186" s="169"/>
      <c r="AH186" s="169"/>
      <c r="AI186" s="169"/>
      <c r="AJ186" s="169"/>
      <c r="AK186" s="169"/>
      <c r="AL186" s="169"/>
      <c r="AM186" s="169"/>
      <c r="AN186" s="169"/>
      <c r="AO186" s="169"/>
      <c r="AP186" s="169"/>
      <c r="AQ186" s="169"/>
      <c r="AR186" s="169"/>
      <c r="AS186" s="169"/>
      <c r="AT186" s="169"/>
      <c r="AU186" s="169"/>
      <c r="AV186" s="169"/>
      <c r="AW186" s="169"/>
      <c r="AX186" s="169"/>
      <c r="AY186" s="169"/>
      <c r="AZ186" s="169"/>
      <c r="BA186" s="169"/>
      <c r="BB186" s="169"/>
      <c r="BC186" s="169"/>
      <c r="BD186" s="169"/>
      <c r="BE186" s="169"/>
      <c r="BF186" s="169"/>
      <c r="BG186" s="169"/>
      <c r="BH186" s="169"/>
      <c r="BI186" s="169"/>
      <c r="BJ186" s="169"/>
      <c r="BK186" s="169"/>
      <c r="BL186" s="169"/>
      <c r="BM186" s="169"/>
      <c r="BN186" s="169"/>
      <c r="BO186" s="169"/>
      <c r="BP186" s="169"/>
      <c r="BQ186" s="169"/>
      <c r="BR186" s="169"/>
      <c r="BS186" s="169"/>
      <c r="BT186" s="169"/>
      <c r="BU186" s="169"/>
      <c r="BV186" s="169"/>
      <c r="BW186" s="169"/>
      <c r="BX186" s="169"/>
      <c r="BY186" s="169"/>
      <c r="BZ186" s="169"/>
      <c r="CA186" s="169"/>
      <c r="CB186" s="169"/>
      <c r="CC186" s="169"/>
      <c r="CD186" s="169"/>
      <c r="CE186" s="169"/>
      <c r="CF186" s="169"/>
      <c r="CG186" s="169"/>
      <c r="CH186" s="169"/>
      <c r="CI186" s="169"/>
      <c r="CJ186" s="169"/>
      <c r="CK186" s="169"/>
      <c r="CL186" s="169"/>
      <c r="CM186" s="169"/>
      <c r="CN186" s="169"/>
      <c r="CO186" s="169"/>
      <c r="CP186" s="169"/>
      <c r="CQ186" s="169"/>
      <c r="CR186" s="169"/>
      <c r="CS186" s="169"/>
      <c r="CT186" s="169"/>
      <c r="CU186" s="169"/>
      <c r="CV186" s="169"/>
      <c r="CW186" s="169"/>
      <c r="CX186" s="169"/>
      <c r="CY186" s="169"/>
      <c r="CZ186" s="169"/>
      <c r="DA186" s="169"/>
      <c r="DB186" s="169"/>
      <c r="DC186" s="169"/>
      <c r="DD186" s="169"/>
      <c r="DE186" s="169"/>
      <c r="DF186" s="169"/>
    </row>
    <row r="187" spans="1:110" s="206" customFormat="1" ht="12.75" hidden="1" customHeight="1" x14ac:dyDescent="0.25">
      <c r="A187" s="294">
        <v>1</v>
      </c>
      <c r="B187" s="1266"/>
      <c r="C187" s="1267"/>
      <c r="D187" s="1267"/>
      <c r="E187" s="1267"/>
      <c r="F187" s="1267"/>
      <c r="G187" s="1267"/>
      <c r="H187" s="1268"/>
      <c r="I187" s="1289" t="s">
        <v>850</v>
      </c>
      <c r="J187" s="1289"/>
      <c r="K187" s="1533">
        <v>0</v>
      </c>
      <c r="L187" s="1534"/>
      <c r="M187" s="1286">
        <v>0</v>
      </c>
      <c r="N187" s="1287"/>
      <c r="O187" s="1287"/>
      <c r="P187" s="1287"/>
      <c r="Q187" s="1287"/>
      <c r="R187" s="1287"/>
      <c r="S187" s="1288"/>
      <c r="T187" s="1286">
        <f>K187*M187</f>
        <v>0</v>
      </c>
      <c r="U187" s="1287"/>
      <c r="V187" s="1287"/>
      <c r="W187" s="1288"/>
      <c r="X187" s="178"/>
      <c r="Y187" s="190"/>
      <c r="Z187" s="169"/>
      <c r="AA187" s="169"/>
      <c r="AB187" s="169"/>
      <c r="AC187" s="169"/>
      <c r="AD187" s="169"/>
      <c r="AE187" s="169"/>
      <c r="AF187" s="169"/>
      <c r="AG187" s="169"/>
      <c r="AH187" s="169"/>
      <c r="AI187" s="169"/>
      <c r="AJ187" s="169"/>
      <c r="AK187" s="169"/>
      <c r="AL187" s="169"/>
      <c r="AM187" s="169"/>
      <c r="AN187" s="169"/>
      <c r="AO187" s="169"/>
      <c r="AP187" s="169"/>
      <c r="AQ187" s="169"/>
      <c r="AR187" s="169"/>
      <c r="AS187" s="169"/>
      <c r="AT187" s="169"/>
      <c r="AU187" s="169"/>
      <c r="AV187" s="169"/>
      <c r="AW187" s="169"/>
      <c r="AX187" s="169"/>
      <c r="AY187" s="169"/>
      <c r="AZ187" s="169"/>
      <c r="BA187" s="169"/>
      <c r="BB187" s="169"/>
      <c r="BC187" s="169"/>
      <c r="BD187" s="169"/>
      <c r="BE187" s="169"/>
      <c r="BF187" s="169"/>
      <c r="BG187" s="169"/>
      <c r="BH187" s="169"/>
      <c r="BI187" s="169"/>
      <c r="BJ187" s="169"/>
      <c r="BK187" s="169"/>
      <c r="BL187" s="169"/>
      <c r="BM187" s="169"/>
      <c r="BN187" s="169"/>
      <c r="BO187" s="169"/>
      <c r="BP187" s="169"/>
      <c r="BQ187" s="169"/>
      <c r="BR187" s="169"/>
      <c r="BS187" s="169"/>
      <c r="BT187" s="169"/>
      <c r="BU187" s="169"/>
      <c r="BV187" s="169"/>
      <c r="BW187" s="169"/>
      <c r="BX187" s="169"/>
      <c r="BY187" s="169"/>
      <c r="BZ187" s="169"/>
      <c r="CA187" s="169"/>
      <c r="CB187" s="169"/>
      <c r="CC187" s="169"/>
      <c r="CD187" s="169"/>
      <c r="CE187" s="169"/>
      <c r="CF187" s="169"/>
      <c r="CG187" s="169"/>
      <c r="CH187" s="169"/>
      <c r="CI187" s="169"/>
      <c r="CJ187" s="169"/>
      <c r="CK187" s="169"/>
      <c r="CL187" s="169"/>
      <c r="CM187" s="169"/>
      <c r="CN187" s="169"/>
      <c r="CO187" s="169"/>
      <c r="CP187" s="169"/>
      <c r="CQ187" s="169"/>
      <c r="CR187" s="169"/>
      <c r="CS187" s="169"/>
      <c r="CT187" s="169"/>
      <c r="CU187" s="169"/>
      <c r="CV187" s="169"/>
      <c r="CW187" s="169"/>
      <c r="CX187" s="169"/>
      <c r="CY187" s="169"/>
      <c r="CZ187" s="169"/>
      <c r="DA187" s="169"/>
      <c r="DB187" s="169"/>
      <c r="DC187" s="169"/>
      <c r="DD187" s="169"/>
      <c r="DE187" s="169"/>
      <c r="DF187" s="169"/>
    </row>
    <row r="188" spans="1:110" s="206" customFormat="1" ht="15.75" hidden="1" customHeight="1" x14ac:dyDescent="0.25">
      <c r="A188" s="1535"/>
      <c r="B188" s="1535"/>
      <c r="C188" s="1535"/>
      <c r="D188" s="1535"/>
      <c r="E188" s="1535"/>
      <c r="F188" s="1535"/>
      <c r="G188" s="1535"/>
      <c r="H188" s="1535"/>
      <c r="I188" s="1535"/>
      <c r="J188" s="1535"/>
      <c r="K188" s="1535"/>
      <c r="L188" s="1536"/>
      <c r="M188" s="1279" t="s">
        <v>809</v>
      </c>
      <c r="N188" s="1279"/>
      <c r="O188" s="1279"/>
      <c r="P188" s="1279"/>
      <c r="Q188" s="1279"/>
      <c r="R188" s="1279"/>
      <c r="S188" s="1279"/>
      <c r="T188" s="1280">
        <f>SUM(T187:W187)</f>
        <v>0</v>
      </c>
      <c r="U188" s="1281"/>
      <c r="V188" s="1281"/>
      <c r="W188" s="1282"/>
      <c r="X188" s="178"/>
      <c r="Y188" s="190"/>
      <c r="Z188" s="169"/>
      <c r="AA188" s="169"/>
      <c r="AB188" s="169"/>
      <c r="AC188" s="169"/>
      <c r="AD188" s="169"/>
      <c r="AE188" s="169"/>
      <c r="AF188" s="169"/>
      <c r="AG188" s="169"/>
      <c r="AH188" s="169"/>
      <c r="AI188" s="169"/>
      <c r="AJ188" s="169"/>
      <c r="AK188" s="169"/>
      <c r="AL188" s="169"/>
      <c r="AM188" s="169"/>
      <c r="AN188" s="169"/>
      <c r="AO188" s="169"/>
      <c r="AP188" s="169"/>
      <c r="AQ188" s="169"/>
      <c r="AR188" s="169"/>
      <c r="AS188" s="169"/>
      <c r="AT188" s="169"/>
      <c r="AU188" s="169"/>
      <c r="AV188" s="169"/>
      <c r="AW188" s="169"/>
      <c r="AX188" s="169"/>
      <c r="AY188" s="169"/>
      <c r="AZ188" s="169"/>
      <c r="BA188" s="169"/>
      <c r="BB188" s="169"/>
      <c r="BC188" s="169"/>
      <c r="BD188" s="169"/>
      <c r="BE188" s="169"/>
      <c r="BF188" s="169"/>
      <c r="BG188" s="169"/>
      <c r="BH188" s="169"/>
      <c r="BI188" s="169"/>
      <c r="BJ188" s="169"/>
      <c r="BK188" s="169"/>
      <c r="BL188" s="169"/>
      <c r="BM188" s="169"/>
      <c r="BN188" s="169"/>
      <c r="BO188" s="169"/>
      <c r="BP188" s="169"/>
      <c r="BQ188" s="169"/>
      <c r="BR188" s="169"/>
      <c r="BS188" s="169"/>
      <c r="BT188" s="169"/>
      <c r="BU188" s="169"/>
      <c r="BV188" s="169"/>
      <c r="BW188" s="169"/>
      <c r="BX188" s="169"/>
      <c r="BY188" s="169"/>
      <c r="BZ188" s="169"/>
      <c r="CA188" s="169"/>
      <c r="CB188" s="169"/>
      <c r="CC188" s="169"/>
      <c r="CD188" s="169"/>
      <c r="CE188" s="169"/>
      <c r="CF188" s="169"/>
      <c r="CG188" s="169"/>
      <c r="CH188" s="169"/>
      <c r="CI188" s="169"/>
      <c r="CJ188" s="169"/>
      <c r="CK188" s="169"/>
      <c r="CL188" s="169"/>
      <c r="CM188" s="169"/>
      <c r="CN188" s="169"/>
      <c r="CO188" s="169"/>
      <c r="CP188" s="169"/>
      <c r="CQ188" s="169"/>
      <c r="CR188" s="169"/>
      <c r="CS188" s="169"/>
      <c r="CT188" s="169"/>
      <c r="CU188" s="169"/>
      <c r="CV188" s="169"/>
      <c r="CW188" s="169"/>
      <c r="CX188" s="169"/>
      <c r="CY188" s="169"/>
      <c r="CZ188" s="169"/>
      <c r="DA188" s="169"/>
      <c r="DB188" s="169"/>
      <c r="DC188" s="169"/>
      <c r="DD188" s="169"/>
      <c r="DE188" s="169"/>
      <c r="DF188" s="169"/>
    </row>
    <row r="189" spans="1:110" s="206" customFormat="1" hidden="1" x14ac:dyDescent="0.25">
      <c r="A189" s="283"/>
      <c r="B189" s="283"/>
      <c r="C189" s="283"/>
      <c r="D189" s="283"/>
      <c r="E189" s="283"/>
      <c r="F189" s="283"/>
      <c r="G189" s="283"/>
      <c r="H189" s="283"/>
      <c r="I189" s="283"/>
      <c r="J189" s="283"/>
      <c r="K189" s="283"/>
      <c r="L189" s="283"/>
      <c r="M189" s="1279" t="s">
        <v>810</v>
      </c>
      <c r="N189" s="1279"/>
      <c r="O189" s="1279"/>
      <c r="P189" s="1279"/>
      <c r="Q189" s="1279"/>
      <c r="R189" s="1279"/>
      <c r="S189" s="1279"/>
      <c r="T189" s="1280">
        <v>0</v>
      </c>
      <c r="U189" s="1281"/>
      <c r="V189" s="1281"/>
      <c r="W189" s="1282"/>
      <c r="X189" s="178"/>
      <c r="Y189" s="190"/>
      <c r="Z189" s="169"/>
      <c r="AA189" s="169"/>
      <c r="AB189" s="169"/>
      <c r="AC189" s="169"/>
      <c r="AD189" s="169"/>
      <c r="AE189" s="169"/>
      <c r="AF189" s="169"/>
      <c r="AG189" s="169"/>
      <c r="AH189" s="169"/>
      <c r="AI189" s="169"/>
      <c r="AJ189" s="169"/>
      <c r="AK189" s="169"/>
      <c r="AL189" s="169"/>
      <c r="AM189" s="169"/>
      <c r="AN189" s="169"/>
      <c r="AO189" s="169"/>
      <c r="AP189" s="169"/>
      <c r="AQ189" s="169"/>
      <c r="AR189" s="169"/>
      <c r="AS189" s="169"/>
      <c r="AT189" s="169"/>
      <c r="AU189" s="169"/>
      <c r="AV189" s="169"/>
      <c r="AW189" s="169"/>
      <c r="AX189" s="169"/>
      <c r="AY189" s="169"/>
      <c r="AZ189" s="169"/>
      <c r="BA189" s="169"/>
      <c r="BB189" s="169"/>
      <c r="BC189" s="169"/>
      <c r="BD189" s="169"/>
      <c r="BE189" s="169"/>
      <c r="BF189" s="169"/>
      <c r="BG189" s="169"/>
      <c r="BH189" s="169"/>
      <c r="BI189" s="169"/>
      <c r="BJ189" s="169"/>
      <c r="BK189" s="169"/>
      <c r="BL189" s="169"/>
      <c r="BM189" s="169"/>
      <c r="BN189" s="169"/>
      <c r="BO189" s="169"/>
      <c r="BP189" s="169"/>
      <c r="BQ189" s="169"/>
      <c r="BR189" s="169"/>
      <c r="BS189" s="169"/>
      <c r="BT189" s="169"/>
      <c r="BU189" s="169"/>
      <c r="BV189" s="169"/>
      <c r="BW189" s="169"/>
      <c r="BX189" s="169"/>
      <c r="BY189" s="169"/>
      <c r="BZ189" s="169"/>
      <c r="CA189" s="169"/>
      <c r="CB189" s="169"/>
      <c r="CC189" s="169"/>
      <c r="CD189" s="169"/>
      <c r="CE189" s="169"/>
      <c r="CF189" s="169"/>
      <c r="CG189" s="169"/>
      <c r="CH189" s="169"/>
      <c r="CI189" s="169"/>
      <c r="CJ189" s="169"/>
      <c r="CK189" s="169"/>
      <c r="CL189" s="169"/>
      <c r="CM189" s="169"/>
      <c r="CN189" s="169"/>
      <c r="CO189" s="169"/>
      <c r="CP189" s="169"/>
      <c r="CQ189" s="169"/>
      <c r="CR189" s="169"/>
      <c r="CS189" s="169"/>
      <c r="CT189" s="169"/>
      <c r="CU189" s="169"/>
      <c r="CV189" s="169"/>
      <c r="CW189" s="169"/>
      <c r="CX189" s="169"/>
      <c r="CY189" s="169"/>
      <c r="CZ189" s="169"/>
      <c r="DA189" s="169"/>
      <c r="DB189" s="169"/>
      <c r="DC189" s="169"/>
      <c r="DD189" s="169"/>
      <c r="DE189" s="169"/>
      <c r="DF189" s="169"/>
    </row>
    <row r="190" spans="1:110" s="206" customFormat="1" hidden="1" x14ac:dyDescent="0.25">
      <c r="A190" s="283"/>
      <c r="B190" s="283"/>
      <c r="C190" s="283"/>
      <c r="D190" s="283"/>
      <c r="E190" s="283"/>
      <c r="F190" s="283"/>
      <c r="G190" s="283"/>
      <c r="H190" s="283"/>
      <c r="I190" s="283"/>
      <c r="J190" s="283"/>
      <c r="K190" s="283"/>
      <c r="L190" s="283"/>
      <c r="M190" s="1279" t="s">
        <v>908</v>
      </c>
      <c r="N190" s="1279"/>
      <c r="O190" s="1279"/>
      <c r="P190" s="1279"/>
      <c r="Q190" s="1279"/>
      <c r="R190" s="1279"/>
      <c r="S190" s="1279"/>
      <c r="T190" s="1280">
        <v>0</v>
      </c>
      <c r="U190" s="1281"/>
      <c r="V190" s="1281"/>
      <c r="W190" s="1282"/>
      <c r="X190" s="178"/>
      <c r="Y190" s="190"/>
      <c r="Z190" s="169"/>
      <c r="AA190" s="169"/>
      <c r="AB190" s="169"/>
      <c r="AC190" s="169"/>
      <c r="AD190" s="169"/>
      <c r="AE190" s="169"/>
      <c r="AF190" s="169"/>
      <c r="AG190" s="169"/>
      <c r="AH190" s="169"/>
      <c r="AI190" s="169"/>
      <c r="AJ190" s="169"/>
      <c r="AK190" s="169"/>
      <c r="AL190" s="169"/>
      <c r="AM190" s="169"/>
      <c r="AN190" s="169"/>
      <c r="AO190" s="169"/>
      <c r="AP190" s="169"/>
      <c r="AQ190" s="169"/>
      <c r="AR190" s="169"/>
      <c r="AS190" s="169"/>
      <c r="AT190" s="169"/>
      <c r="AU190" s="169"/>
      <c r="AV190" s="169"/>
      <c r="AW190" s="169"/>
      <c r="AX190" s="169"/>
      <c r="AY190" s="169"/>
      <c r="AZ190" s="169"/>
      <c r="BA190" s="169"/>
      <c r="BB190" s="169"/>
      <c r="BC190" s="169"/>
      <c r="BD190" s="169"/>
      <c r="BE190" s="169"/>
      <c r="BF190" s="169"/>
      <c r="BG190" s="169"/>
      <c r="BH190" s="169"/>
      <c r="BI190" s="169"/>
      <c r="BJ190" s="169"/>
      <c r="BK190" s="169"/>
      <c r="BL190" s="169"/>
      <c r="BM190" s="169"/>
      <c r="BN190" s="169"/>
      <c r="BO190" s="169"/>
      <c r="BP190" s="169"/>
      <c r="BQ190" s="169"/>
      <c r="BR190" s="169"/>
      <c r="BS190" s="169"/>
      <c r="BT190" s="169"/>
      <c r="BU190" s="169"/>
      <c r="BV190" s="169"/>
      <c r="BW190" s="169"/>
      <c r="BX190" s="169"/>
      <c r="BY190" s="169"/>
      <c r="BZ190" s="169"/>
      <c r="CA190" s="169"/>
      <c r="CB190" s="169"/>
      <c r="CC190" s="169"/>
      <c r="CD190" s="169"/>
      <c r="CE190" s="169"/>
      <c r="CF190" s="169"/>
      <c r="CG190" s="169"/>
      <c r="CH190" s="169"/>
      <c r="CI190" s="169"/>
      <c r="CJ190" s="169"/>
      <c r="CK190" s="169"/>
      <c r="CL190" s="169"/>
      <c r="CM190" s="169"/>
      <c r="CN190" s="169"/>
      <c r="CO190" s="169"/>
      <c r="CP190" s="169"/>
      <c r="CQ190" s="169"/>
      <c r="CR190" s="169"/>
      <c r="CS190" s="169"/>
      <c r="CT190" s="169"/>
      <c r="CU190" s="169"/>
      <c r="CV190" s="169"/>
      <c r="CW190" s="169"/>
      <c r="CX190" s="169"/>
      <c r="CY190" s="169"/>
      <c r="CZ190" s="169"/>
      <c r="DA190" s="169"/>
      <c r="DB190" s="169"/>
      <c r="DC190" s="169"/>
      <c r="DD190" s="169"/>
      <c r="DE190" s="169"/>
      <c r="DF190" s="169"/>
    </row>
    <row r="191" spans="1:110" s="206" customFormat="1" ht="15.75" hidden="1" customHeight="1" x14ac:dyDescent="0.25">
      <c r="A191" s="169"/>
      <c r="B191" s="169"/>
      <c r="C191" s="169"/>
      <c r="D191" s="169"/>
      <c r="E191" s="169"/>
      <c r="F191" s="169"/>
      <c r="G191" s="169"/>
      <c r="H191" s="169"/>
      <c r="I191" s="169"/>
      <c r="J191" s="169"/>
      <c r="K191" s="169"/>
      <c r="L191" s="169"/>
      <c r="M191" s="205"/>
      <c r="N191" s="205"/>
      <c r="O191" s="205"/>
      <c r="P191" s="205"/>
      <c r="Q191" s="205"/>
      <c r="R191" s="205"/>
      <c r="S191" s="205"/>
      <c r="T191" s="134"/>
      <c r="U191" s="134"/>
      <c r="V191" s="134"/>
      <c r="W191" s="134"/>
      <c r="X191" s="178"/>
      <c r="Y191" s="190"/>
      <c r="Z191" s="169"/>
      <c r="AA191" s="169"/>
      <c r="AB191" s="169"/>
      <c r="AC191" s="169"/>
      <c r="AD191" s="169"/>
      <c r="AE191" s="169"/>
      <c r="AF191" s="169"/>
      <c r="AG191" s="169"/>
      <c r="AH191" s="169"/>
      <c r="AI191" s="169"/>
      <c r="AJ191" s="169"/>
      <c r="AK191" s="169"/>
      <c r="AL191" s="169"/>
      <c r="AM191" s="169"/>
      <c r="AN191" s="169"/>
      <c r="AO191" s="169"/>
      <c r="AP191" s="169"/>
      <c r="AQ191" s="169"/>
      <c r="AR191" s="169"/>
      <c r="AS191" s="169"/>
      <c r="AT191" s="169"/>
      <c r="AU191" s="169"/>
      <c r="AV191" s="169"/>
      <c r="AW191" s="169"/>
      <c r="AX191" s="169"/>
      <c r="AY191" s="169"/>
      <c r="AZ191" s="169"/>
      <c r="BA191" s="169"/>
      <c r="BB191" s="169"/>
      <c r="BC191" s="169"/>
      <c r="BD191" s="169"/>
      <c r="BE191" s="169"/>
      <c r="BF191" s="169"/>
      <c r="BG191" s="169"/>
      <c r="BH191" s="169"/>
      <c r="BI191" s="169"/>
      <c r="BJ191" s="169"/>
      <c r="BK191" s="169"/>
      <c r="BL191" s="169"/>
      <c r="BM191" s="169"/>
      <c r="BN191" s="169"/>
      <c r="BO191" s="169"/>
      <c r="BP191" s="169"/>
      <c r="BQ191" s="169"/>
      <c r="BR191" s="169"/>
      <c r="BS191" s="169"/>
      <c r="BT191" s="169"/>
      <c r="BU191" s="169"/>
      <c r="BV191" s="169"/>
      <c r="BW191" s="169"/>
      <c r="BX191" s="169"/>
      <c r="BY191" s="169"/>
      <c r="BZ191" s="169"/>
      <c r="CA191" s="169"/>
      <c r="CB191" s="169"/>
      <c r="CC191" s="169"/>
      <c r="CD191" s="169"/>
      <c r="CE191" s="169"/>
      <c r="CF191" s="169"/>
      <c r="CG191" s="169"/>
      <c r="CH191" s="169"/>
      <c r="CI191" s="169"/>
      <c r="CJ191" s="169"/>
      <c r="CK191" s="169"/>
      <c r="CL191" s="169"/>
      <c r="CM191" s="169"/>
      <c r="CN191" s="169"/>
      <c r="CO191" s="169"/>
      <c r="CP191" s="169"/>
      <c r="CQ191" s="169"/>
      <c r="CR191" s="169"/>
      <c r="CS191" s="169"/>
      <c r="CT191" s="169"/>
      <c r="CU191" s="169"/>
      <c r="CV191" s="169"/>
      <c r="CW191" s="169"/>
      <c r="CX191" s="169"/>
      <c r="CY191" s="169"/>
      <c r="CZ191" s="169"/>
      <c r="DA191" s="169"/>
      <c r="DB191" s="169"/>
      <c r="DC191" s="169"/>
      <c r="DD191" s="169"/>
      <c r="DE191" s="169"/>
      <c r="DF191" s="169"/>
    </row>
    <row r="192" spans="1:110" customFormat="1" ht="12.75" customHeight="1" x14ac:dyDescent="0.25">
      <c r="A192" s="1537" t="s">
        <v>844</v>
      </c>
      <c r="B192" s="1538"/>
      <c r="C192" s="1538"/>
      <c r="D192" s="1538"/>
      <c r="E192" s="1538"/>
      <c r="F192" s="1538"/>
      <c r="G192" s="1538"/>
      <c r="H192" s="1538"/>
      <c r="I192" s="1538"/>
      <c r="J192" s="1538"/>
      <c r="K192" s="1538"/>
      <c r="L192" s="1538"/>
      <c r="M192" s="1538"/>
      <c r="N192" s="1538"/>
      <c r="O192" s="1538"/>
      <c r="P192" s="1538"/>
      <c r="Q192" s="1538"/>
      <c r="R192" s="1538"/>
      <c r="S192" s="1538"/>
      <c r="T192" s="1538"/>
      <c r="U192" s="1538"/>
      <c r="V192" s="1538"/>
      <c r="W192" s="1538"/>
      <c r="X192" s="277"/>
      <c r="Y192" s="133"/>
      <c r="Z192" s="134"/>
    </row>
    <row r="193" spans="1:110" customFormat="1" ht="20.25" customHeight="1" x14ac:dyDescent="0.25">
      <c r="A193" s="1538"/>
      <c r="B193" s="1538"/>
      <c r="C193" s="1538"/>
      <c r="D193" s="1538"/>
      <c r="E193" s="1538"/>
      <c r="F193" s="1538"/>
      <c r="G193" s="1538"/>
      <c r="H193" s="1538"/>
      <c r="I193" s="1538"/>
      <c r="J193" s="1538"/>
      <c r="K193" s="1538"/>
      <c r="L193" s="1538"/>
      <c r="M193" s="1538"/>
      <c r="N193" s="1538"/>
      <c r="O193" s="1538"/>
      <c r="P193" s="1538"/>
      <c r="Q193" s="1538"/>
      <c r="R193" s="1538"/>
      <c r="S193" s="1538"/>
      <c r="T193" s="1538"/>
      <c r="U193" s="1538"/>
      <c r="V193" s="1538"/>
      <c r="W193" s="1538"/>
      <c r="X193" s="286" t="s">
        <v>112</v>
      </c>
      <c r="Y193" s="287"/>
    </row>
    <row r="194" spans="1:110" customFormat="1" ht="27" customHeight="1" x14ac:dyDescent="0.25">
      <c r="A194" s="213" t="s">
        <v>515</v>
      </c>
      <c r="B194" s="1024" t="s">
        <v>812</v>
      </c>
      <c r="C194" s="510"/>
      <c r="D194" s="510"/>
      <c r="E194" s="510"/>
      <c r="F194" s="510"/>
      <c r="G194" s="510"/>
      <c r="H194" s="1025"/>
      <c r="I194" s="1030" t="s">
        <v>845</v>
      </c>
      <c r="J194" s="1030"/>
      <c r="K194" s="1158" t="s">
        <v>482</v>
      </c>
      <c r="L194" s="1215"/>
      <c r="M194" s="1024" t="s">
        <v>803</v>
      </c>
      <c r="N194" s="510"/>
      <c r="O194" s="510"/>
      <c r="P194" s="510"/>
      <c r="Q194" s="510"/>
      <c r="R194" s="510"/>
      <c r="S194" s="1025"/>
      <c r="T194" s="1245" t="s">
        <v>846</v>
      </c>
      <c r="U194" s="1539"/>
      <c r="V194" s="1539"/>
      <c r="W194" s="1341"/>
      <c r="X194" s="286" t="s">
        <v>988</v>
      </c>
      <c r="Y194" s="287"/>
    </row>
    <row r="195" spans="1:110" customFormat="1" x14ac:dyDescent="0.25">
      <c r="A195" s="213">
        <v>1</v>
      </c>
      <c r="B195" s="1149">
        <v>2</v>
      </c>
      <c r="C195" s="1150"/>
      <c r="D195" s="1150"/>
      <c r="E195" s="1150"/>
      <c r="F195" s="1150"/>
      <c r="G195" s="1150"/>
      <c r="H195" s="1151"/>
      <c r="I195" s="1152">
        <v>3</v>
      </c>
      <c r="J195" s="1152"/>
      <c r="K195" s="1149">
        <v>4</v>
      </c>
      <c r="L195" s="1151"/>
      <c r="M195" s="1149">
        <v>5</v>
      </c>
      <c r="N195" s="1150"/>
      <c r="O195" s="1150"/>
      <c r="P195" s="1150"/>
      <c r="Q195" s="1150"/>
      <c r="R195" s="1150"/>
      <c r="S195" s="1151"/>
      <c r="T195" s="1149">
        <v>6</v>
      </c>
      <c r="U195" s="1150"/>
      <c r="V195" s="1150"/>
      <c r="W195" s="1151"/>
      <c r="X195" s="286" t="s">
        <v>991</v>
      </c>
      <c r="Y195" s="287"/>
    </row>
    <row r="196" spans="1:110" customFormat="1" x14ac:dyDescent="0.25">
      <c r="A196" s="214">
        <v>1</v>
      </c>
      <c r="B196" s="1309" t="s">
        <v>847</v>
      </c>
      <c r="C196" s="1310"/>
      <c r="D196" s="1310"/>
      <c r="E196" s="1310"/>
      <c r="F196" s="1310"/>
      <c r="G196" s="1310"/>
      <c r="H196" s="1311"/>
      <c r="I196" s="1352"/>
      <c r="J196" s="1352"/>
      <c r="K196" s="1370"/>
      <c r="L196" s="1371"/>
      <c r="M196" s="1364"/>
      <c r="N196" s="1365"/>
      <c r="O196" s="1365"/>
      <c r="P196" s="1365"/>
      <c r="Q196" s="1365"/>
      <c r="R196" s="1365"/>
      <c r="S196" s="1366"/>
      <c r="T196" s="1372"/>
      <c r="U196" s="1373"/>
      <c r="V196" s="1373"/>
      <c r="W196" s="1373"/>
      <c r="X196" s="286"/>
      <c r="Y196" s="287"/>
    </row>
    <row r="197" spans="1:110" customFormat="1" x14ac:dyDescent="0.25">
      <c r="A197" s="214"/>
      <c r="B197" s="1309" t="s">
        <v>848</v>
      </c>
      <c r="C197" s="1310"/>
      <c r="D197" s="1310"/>
      <c r="E197" s="1310"/>
      <c r="F197" s="1310"/>
      <c r="G197" s="1310"/>
      <c r="H197" s="1311"/>
      <c r="I197" s="1352"/>
      <c r="J197" s="1352"/>
      <c r="K197" s="1370"/>
      <c r="L197" s="1371"/>
      <c r="M197" s="1364"/>
      <c r="N197" s="1365"/>
      <c r="O197" s="1365"/>
      <c r="P197" s="1365"/>
      <c r="Q197" s="1365"/>
      <c r="R197" s="1365"/>
      <c r="S197" s="1366"/>
      <c r="T197" s="1367"/>
      <c r="U197" s="1368"/>
      <c r="V197" s="1368"/>
      <c r="W197" s="1369"/>
      <c r="X197" s="286"/>
      <c r="Y197" s="287"/>
    </row>
    <row r="198" spans="1:110" customFormat="1" ht="45.75" customHeight="1" x14ac:dyDescent="0.25">
      <c r="A198" s="288" t="s">
        <v>849</v>
      </c>
      <c r="B198" s="1309" t="s">
        <v>992</v>
      </c>
      <c r="C198" s="1310"/>
      <c r="D198" s="1310"/>
      <c r="E198" s="1310"/>
      <c r="F198" s="1310"/>
      <c r="G198" s="1310"/>
      <c r="H198" s="1311"/>
      <c r="I198" s="1352" t="s">
        <v>850</v>
      </c>
      <c r="J198" s="1352"/>
      <c r="K198" s="1313"/>
      <c r="L198" s="1314"/>
      <c r="M198" s="1318"/>
      <c r="N198" s="1319"/>
      <c r="O198" s="1319"/>
      <c r="P198" s="1319"/>
      <c r="Q198" s="1319"/>
      <c r="R198" s="1319"/>
      <c r="S198" s="1320"/>
      <c r="T198" s="1353">
        <f>SUM(T199:W201)</f>
        <v>60000</v>
      </c>
      <c r="U198" s="1354"/>
      <c r="V198" s="1354"/>
      <c r="W198" s="1355"/>
      <c r="X198" s="286" t="s">
        <v>383</v>
      </c>
      <c r="Y198" s="287"/>
    </row>
    <row r="199" spans="1:110" s="289" customFormat="1" x14ac:dyDescent="0.25">
      <c r="A199" s="214"/>
      <c r="B199" s="1050" t="s">
        <v>993</v>
      </c>
      <c r="C199" s="1051"/>
      <c r="D199" s="1051"/>
      <c r="E199" s="1051"/>
      <c r="F199" s="1051"/>
      <c r="G199" s="1051"/>
      <c r="H199" s="1052"/>
      <c r="I199" s="1340"/>
      <c r="J199" s="1341"/>
      <c r="K199" s="1342">
        <v>1</v>
      </c>
      <c r="L199" s="1343"/>
      <c r="M199" s="1344">
        <v>10000</v>
      </c>
      <c r="N199" s="1345"/>
      <c r="O199" s="1345"/>
      <c r="P199" s="1345"/>
      <c r="Q199" s="1345"/>
      <c r="R199" s="1345"/>
      <c r="S199" s="1346"/>
      <c r="T199" s="1347">
        <f t="shared" ref="T199:T201" si="8">K199*M199</f>
        <v>10000</v>
      </c>
      <c r="U199" s="1348"/>
      <c r="V199" s="1348"/>
      <c r="W199" s="1349"/>
      <c r="X199" s="286"/>
      <c r="Y199" s="287"/>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c r="BL199"/>
      <c r="BM199"/>
      <c r="BN199"/>
      <c r="BO199"/>
      <c r="BP199"/>
      <c r="BQ199"/>
      <c r="BR199"/>
      <c r="BS199"/>
      <c r="BT199"/>
      <c r="BU199"/>
      <c r="BV199"/>
      <c r="BW199"/>
      <c r="BX199"/>
      <c r="BY199"/>
      <c r="BZ199"/>
      <c r="CA199"/>
      <c r="CB199"/>
      <c r="CC199"/>
      <c r="CD199"/>
      <c r="CE199"/>
      <c r="CF199"/>
      <c r="CG199"/>
      <c r="CH199"/>
      <c r="CI199"/>
      <c r="CJ199"/>
      <c r="CK199"/>
      <c r="CL199"/>
      <c r="CM199"/>
      <c r="CN199"/>
      <c r="CO199"/>
      <c r="CP199"/>
      <c r="CQ199"/>
      <c r="CR199"/>
      <c r="CS199"/>
      <c r="CT199"/>
      <c r="CU199"/>
      <c r="CV199"/>
      <c r="CW199"/>
      <c r="CX199"/>
      <c r="CY199"/>
      <c r="CZ199"/>
      <c r="DA199"/>
      <c r="DB199"/>
      <c r="DC199"/>
      <c r="DD199"/>
      <c r="DE199"/>
      <c r="DF199"/>
    </row>
    <row r="200" spans="1:110" s="289" customFormat="1" x14ac:dyDescent="0.25">
      <c r="A200" s="214"/>
      <c r="B200" s="1050" t="s">
        <v>994</v>
      </c>
      <c r="C200" s="1051"/>
      <c r="D200" s="1051"/>
      <c r="E200" s="1051"/>
      <c r="F200" s="1051"/>
      <c r="G200" s="1051"/>
      <c r="H200" s="1052"/>
      <c r="I200" s="1340"/>
      <c r="J200" s="1341"/>
      <c r="K200" s="1342">
        <v>1</v>
      </c>
      <c r="L200" s="1343"/>
      <c r="M200" s="1344">
        <v>15000</v>
      </c>
      <c r="N200" s="1345"/>
      <c r="O200" s="1345"/>
      <c r="P200" s="1345"/>
      <c r="Q200" s="1345"/>
      <c r="R200" s="1345"/>
      <c r="S200" s="1346"/>
      <c r="T200" s="1347">
        <f t="shared" si="8"/>
        <v>15000</v>
      </c>
      <c r="U200" s="1348"/>
      <c r="V200" s="1348"/>
      <c r="W200" s="1349"/>
      <c r="X200" s="286"/>
      <c r="Y200" s="287"/>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c r="BL200"/>
      <c r="BM200"/>
      <c r="BN200"/>
      <c r="BO200"/>
      <c r="BP200"/>
      <c r="BQ200"/>
      <c r="BR200"/>
      <c r="BS200"/>
      <c r="BT200"/>
      <c r="BU200"/>
      <c r="BV200"/>
      <c r="BW200"/>
      <c r="BX200"/>
      <c r="BY200"/>
      <c r="BZ200"/>
      <c r="CA200"/>
      <c r="CB200"/>
      <c r="CC200"/>
      <c r="CD200"/>
      <c r="CE200"/>
      <c r="CF200"/>
      <c r="CG200"/>
      <c r="CH200"/>
      <c r="CI200"/>
      <c r="CJ200"/>
      <c r="CK200"/>
      <c r="CL200"/>
      <c r="CM200"/>
      <c r="CN200"/>
      <c r="CO200"/>
      <c r="CP200"/>
      <c r="CQ200"/>
      <c r="CR200"/>
      <c r="CS200"/>
      <c r="CT200"/>
      <c r="CU200"/>
      <c r="CV200"/>
      <c r="CW200"/>
      <c r="CX200"/>
      <c r="CY200"/>
      <c r="CZ200"/>
      <c r="DA200"/>
      <c r="DB200"/>
      <c r="DC200"/>
      <c r="DD200"/>
      <c r="DE200"/>
      <c r="DF200"/>
    </row>
    <row r="201" spans="1:110" s="289" customFormat="1" x14ac:dyDescent="0.25">
      <c r="A201" s="214"/>
      <c r="B201" s="1050" t="s">
        <v>1050</v>
      </c>
      <c r="C201" s="1051"/>
      <c r="D201" s="1051"/>
      <c r="E201" s="1051"/>
      <c r="F201" s="1051"/>
      <c r="G201" s="1051"/>
      <c r="H201" s="1052"/>
      <c r="I201" s="1340"/>
      <c r="J201" s="1341"/>
      <c r="K201" s="1342">
        <v>1</v>
      </c>
      <c r="L201" s="1343"/>
      <c r="M201" s="1344">
        <v>35000</v>
      </c>
      <c r="N201" s="1345"/>
      <c r="O201" s="1345"/>
      <c r="P201" s="1345"/>
      <c r="Q201" s="1345"/>
      <c r="R201" s="1345"/>
      <c r="S201" s="1346"/>
      <c r="T201" s="1347">
        <f t="shared" si="8"/>
        <v>35000</v>
      </c>
      <c r="U201" s="1348"/>
      <c r="V201" s="1348"/>
      <c r="W201" s="1349"/>
      <c r="X201" s="286"/>
      <c r="Y201" s="287"/>
      <c r="Z201"/>
      <c r="AA201"/>
      <c r="AB201"/>
      <c r="AC201"/>
      <c r="AD201"/>
      <c r="AE201"/>
      <c r="AF201"/>
      <c r="AG201"/>
      <c r="AH201"/>
      <c r="AI201"/>
      <c r="AJ201"/>
      <c r="AK201"/>
      <c r="AL201"/>
      <c r="AM201"/>
      <c r="AN201"/>
      <c r="AO201"/>
      <c r="AP201"/>
      <c r="AQ201"/>
      <c r="AR201"/>
      <c r="AS201"/>
      <c r="AT201"/>
      <c r="AU201"/>
      <c r="AV201"/>
      <c r="AW201"/>
      <c r="AX201"/>
      <c r="AY201"/>
      <c r="AZ201"/>
      <c r="BA201"/>
      <c r="BB201"/>
      <c r="BC201"/>
      <c r="BD201"/>
      <c r="BE201"/>
      <c r="BF201"/>
      <c r="BG201"/>
      <c r="BH201"/>
      <c r="BI201"/>
      <c r="BJ201"/>
      <c r="BK201"/>
      <c r="BL201"/>
      <c r="BM201"/>
      <c r="BN201"/>
      <c r="BO201"/>
      <c r="BP201"/>
      <c r="BQ201"/>
      <c r="BR201"/>
      <c r="BS201"/>
      <c r="BT201"/>
      <c r="BU201"/>
      <c r="BV201"/>
      <c r="BW201"/>
      <c r="BX201"/>
      <c r="BY201"/>
      <c r="BZ201"/>
      <c r="CA201"/>
      <c r="CB201"/>
      <c r="CC201"/>
      <c r="CD201"/>
      <c r="CE201"/>
      <c r="CF201"/>
      <c r="CG201"/>
      <c r="CH201"/>
      <c r="CI201"/>
      <c r="CJ201"/>
      <c r="CK201"/>
      <c r="CL201"/>
      <c r="CM201"/>
      <c r="CN201"/>
      <c r="CO201"/>
      <c r="CP201"/>
      <c r="CQ201"/>
      <c r="CR201"/>
      <c r="CS201"/>
      <c r="CT201"/>
      <c r="CU201"/>
      <c r="CV201"/>
      <c r="CW201"/>
      <c r="CX201"/>
      <c r="CY201"/>
      <c r="CZ201"/>
      <c r="DA201"/>
      <c r="DB201"/>
      <c r="DC201"/>
      <c r="DD201"/>
      <c r="DE201"/>
      <c r="DF201"/>
    </row>
    <row r="202" spans="1:110" customFormat="1" x14ac:dyDescent="0.25">
      <c r="A202" s="288" t="s">
        <v>851</v>
      </c>
      <c r="B202" s="1309" t="s">
        <v>852</v>
      </c>
      <c r="C202" s="1310"/>
      <c r="D202" s="1310"/>
      <c r="E202" s="1310"/>
      <c r="F202" s="1310"/>
      <c r="G202" s="1310"/>
      <c r="H202" s="1311"/>
      <c r="I202" s="1352"/>
      <c r="J202" s="1352"/>
      <c r="K202" s="1313"/>
      <c r="L202" s="1314"/>
      <c r="M202" s="1356"/>
      <c r="N202" s="1357"/>
      <c r="O202" s="1357"/>
      <c r="P202" s="1357"/>
      <c r="Q202" s="1357"/>
      <c r="R202" s="1357"/>
      <c r="S202" s="1358"/>
      <c r="T202" s="1353">
        <f>T204+T203</f>
        <v>0</v>
      </c>
      <c r="U202" s="1354"/>
      <c r="V202" s="1354"/>
      <c r="W202" s="1355"/>
      <c r="X202" s="286" t="s">
        <v>374</v>
      </c>
      <c r="Y202" s="287"/>
    </row>
    <row r="203" spans="1:110" customFormat="1" ht="26.25" customHeight="1" x14ac:dyDescent="0.25">
      <c r="A203" s="214"/>
      <c r="B203" s="1050" t="s">
        <v>923</v>
      </c>
      <c r="C203" s="1051"/>
      <c r="D203" s="1051"/>
      <c r="E203" s="1051"/>
      <c r="F203" s="1051"/>
      <c r="G203" s="1051"/>
      <c r="H203" s="1052"/>
      <c r="I203" s="1033" t="s">
        <v>853</v>
      </c>
      <c r="J203" s="1033"/>
      <c r="K203" s="1359"/>
      <c r="L203" s="1360"/>
      <c r="M203" s="1361"/>
      <c r="N203" s="1362"/>
      <c r="O203" s="1362"/>
      <c r="P203" s="1362"/>
      <c r="Q203" s="1362"/>
      <c r="R203" s="1362"/>
      <c r="S203" s="1363"/>
      <c r="T203" s="1347">
        <f t="shared" ref="T203:T207" si="9">K203*M203</f>
        <v>0</v>
      </c>
      <c r="U203" s="1348"/>
      <c r="V203" s="1348"/>
      <c r="W203" s="1349"/>
      <c r="X203" s="286"/>
      <c r="Y203" s="287"/>
      <c r="AE203" s="73"/>
    </row>
    <row r="204" spans="1:110" customFormat="1" ht="26.25" customHeight="1" x14ac:dyDescent="0.25">
      <c r="A204" s="214"/>
      <c r="B204" s="1050" t="s">
        <v>995</v>
      </c>
      <c r="C204" s="1051"/>
      <c r="D204" s="1051"/>
      <c r="E204" s="1051"/>
      <c r="F204" s="1051"/>
      <c r="G204" s="1051"/>
      <c r="H204" s="1052"/>
      <c r="I204" s="1033" t="s">
        <v>853</v>
      </c>
      <c r="J204" s="1033"/>
      <c r="K204" s="1359"/>
      <c r="L204" s="1360"/>
      <c r="M204" s="1361"/>
      <c r="N204" s="1362"/>
      <c r="O204" s="1362"/>
      <c r="P204" s="1362"/>
      <c r="Q204" s="1362"/>
      <c r="R204" s="1362"/>
      <c r="S204" s="1363"/>
      <c r="T204" s="1347">
        <f t="shared" si="9"/>
        <v>0</v>
      </c>
      <c r="U204" s="1348"/>
      <c r="V204" s="1348"/>
      <c r="W204" s="1349"/>
      <c r="X204" s="286"/>
      <c r="Y204" s="287"/>
      <c r="AE204" s="73"/>
    </row>
    <row r="205" spans="1:110" customFormat="1" x14ac:dyDescent="0.25">
      <c r="A205" s="288" t="s">
        <v>854</v>
      </c>
      <c r="B205" s="1309" t="s">
        <v>855</v>
      </c>
      <c r="C205" s="1310"/>
      <c r="D205" s="1310"/>
      <c r="E205" s="1310"/>
      <c r="F205" s="1310"/>
      <c r="G205" s="1310"/>
      <c r="H205" s="1311"/>
      <c r="I205" s="1352" t="s">
        <v>850</v>
      </c>
      <c r="J205" s="1352"/>
      <c r="K205" s="1313"/>
      <c r="L205" s="1314"/>
      <c r="M205" s="1318"/>
      <c r="N205" s="1319"/>
      <c r="O205" s="1319"/>
      <c r="P205" s="1319"/>
      <c r="Q205" s="1319"/>
      <c r="R205" s="1319"/>
      <c r="S205" s="1320"/>
      <c r="T205" s="1353">
        <f>SUM(T206:W206)</f>
        <v>5000</v>
      </c>
      <c r="U205" s="1354"/>
      <c r="V205" s="1354"/>
      <c r="W205" s="1355"/>
      <c r="X205" s="286" t="s">
        <v>377</v>
      </c>
      <c r="Y205" s="287"/>
    </row>
    <row r="206" spans="1:110" s="289" customFormat="1" x14ac:dyDescent="0.25">
      <c r="A206" s="214"/>
      <c r="B206" s="1050" t="s">
        <v>996</v>
      </c>
      <c r="C206" s="1051"/>
      <c r="D206" s="1051"/>
      <c r="E206" s="1051"/>
      <c r="F206" s="1051"/>
      <c r="G206" s="1051"/>
      <c r="H206" s="1052"/>
      <c r="I206" s="1340"/>
      <c r="J206" s="1341"/>
      <c r="K206" s="1350">
        <v>1</v>
      </c>
      <c r="L206" s="1351"/>
      <c r="M206" s="1344">
        <v>5000</v>
      </c>
      <c r="N206" s="1345"/>
      <c r="O206" s="1345"/>
      <c r="P206" s="1345"/>
      <c r="Q206" s="1345"/>
      <c r="R206" s="1345"/>
      <c r="S206" s="1346"/>
      <c r="T206" s="1347">
        <f t="shared" si="9"/>
        <v>5000</v>
      </c>
      <c r="U206" s="1348"/>
      <c r="V206" s="1348"/>
      <c r="W206" s="1349"/>
      <c r="X206" s="286"/>
      <c r="Y206" s="287"/>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c r="BL206"/>
      <c r="BM206"/>
      <c r="BN206"/>
      <c r="BO206"/>
      <c r="BP206"/>
      <c r="BQ206"/>
      <c r="BR206"/>
      <c r="BS206"/>
      <c r="BT206"/>
      <c r="BU206"/>
      <c r="BV206"/>
      <c r="BW206"/>
      <c r="BX206"/>
      <c r="BY206"/>
      <c r="BZ206"/>
      <c r="CA206"/>
      <c r="CB206"/>
      <c r="CC206"/>
      <c r="CD206"/>
      <c r="CE206"/>
      <c r="CF206"/>
      <c r="CG206"/>
      <c r="CH206"/>
      <c r="CI206"/>
      <c r="CJ206"/>
      <c r="CK206"/>
      <c r="CL206"/>
      <c r="CM206"/>
      <c r="CN206"/>
      <c r="CO206"/>
      <c r="CP206"/>
      <c r="CQ206"/>
      <c r="CR206"/>
      <c r="CS206"/>
      <c r="CT206"/>
      <c r="CU206"/>
      <c r="CV206"/>
      <c r="CW206"/>
      <c r="CX206"/>
      <c r="CY206"/>
      <c r="CZ206"/>
      <c r="DA206"/>
      <c r="DB206"/>
      <c r="DC206"/>
      <c r="DD206"/>
      <c r="DE206"/>
      <c r="DF206"/>
    </row>
    <row r="207" spans="1:110" customFormat="1" ht="31.5" customHeight="1" x14ac:dyDescent="0.25">
      <c r="A207" s="288" t="s">
        <v>856</v>
      </c>
      <c r="B207" s="1309" t="s">
        <v>997</v>
      </c>
      <c r="C207" s="1310"/>
      <c r="D207" s="1310"/>
      <c r="E207" s="1310"/>
      <c r="F207" s="1310"/>
      <c r="G207" s="1310"/>
      <c r="H207" s="1311"/>
      <c r="I207" s="1352" t="s">
        <v>850</v>
      </c>
      <c r="J207" s="1352"/>
      <c r="K207" s="1313"/>
      <c r="L207" s="1314"/>
      <c r="M207" s="1318"/>
      <c r="N207" s="1319"/>
      <c r="O207" s="1319"/>
      <c r="P207" s="1319"/>
      <c r="Q207" s="1319"/>
      <c r="R207" s="1319"/>
      <c r="S207" s="1320"/>
      <c r="T207" s="1353">
        <f t="shared" si="9"/>
        <v>0</v>
      </c>
      <c r="U207" s="1354"/>
      <c r="V207" s="1354"/>
      <c r="W207" s="1355"/>
      <c r="X207" s="286" t="s">
        <v>389</v>
      </c>
      <c r="Y207" s="287"/>
    </row>
    <row r="208" spans="1:110" customFormat="1" ht="35.25" customHeight="1" x14ac:dyDescent="0.25">
      <c r="A208" s="356" t="s">
        <v>917</v>
      </c>
      <c r="B208" s="1309" t="s">
        <v>920</v>
      </c>
      <c r="C208" s="1310"/>
      <c r="D208" s="1310"/>
      <c r="E208" s="1310"/>
      <c r="F208" s="1310"/>
      <c r="G208" s="1310"/>
      <c r="H208" s="1311"/>
      <c r="I208" s="1352" t="s">
        <v>850</v>
      </c>
      <c r="J208" s="1352"/>
      <c r="K208" s="1313"/>
      <c r="L208" s="1314"/>
      <c r="M208" s="1318"/>
      <c r="N208" s="1319"/>
      <c r="O208" s="1319"/>
      <c r="P208" s="1319"/>
      <c r="Q208" s="1319"/>
      <c r="R208" s="1319"/>
      <c r="S208" s="1320"/>
      <c r="T208" s="1353">
        <f>SUM(T209:W219)</f>
        <v>3810</v>
      </c>
      <c r="U208" s="1354"/>
      <c r="V208" s="1354"/>
      <c r="W208" s="1355"/>
      <c r="X208" s="286" t="s">
        <v>369</v>
      </c>
      <c r="Y208" s="287"/>
    </row>
    <row r="209" spans="1:110" s="289" customFormat="1" x14ac:dyDescent="0.25">
      <c r="A209" s="332"/>
      <c r="B209" s="1050" t="s">
        <v>1039</v>
      </c>
      <c r="C209" s="1051"/>
      <c r="D209" s="1051"/>
      <c r="E209" s="1051"/>
      <c r="F209" s="1051"/>
      <c r="G209" s="1051"/>
      <c r="H209" s="1052"/>
      <c r="I209" s="1340"/>
      <c r="J209" s="1341"/>
      <c r="K209" s="1545">
        <v>6</v>
      </c>
      <c r="L209" s="1351"/>
      <c r="M209" s="1344">
        <v>40</v>
      </c>
      <c r="N209" s="1345"/>
      <c r="O209" s="1345"/>
      <c r="P209" s="1345"/>
      <c r="Q209" s="1345"/>
      <c r="R209" s="1345"/>
      <c r="S209" s="1346"/>
      <c r="T209" s="1347">
        <f>K209*M209</f>
        <v>240</v>
      </c>
      <c r="U209" s="1348"/>
      <c r="V209" s="1348"/>
      <c r="W209" s="1349"/>
      <c r="X209" s="286"/>
      <c r="Y209" s="287"/>
      <c r="Z209"/>
      <c r="AA209"/>
      <c r="AB209"/>
      <c r="AC209"/>
      <c r="AD209"/>
      <c r="AE209"/>
      <c r="AF209"/>
      <c r="AG209"/>
      <c r="AH209"/>
      <c r="AI209"/>
      <c r="AJ209"/>
      <c r="AK209"/>
      <c r="AL209"/>
      <c r="AM209"/>
      <c r="AN209"/>
      <c r="AO209"/>
      <c r="AP209"/>
      <c r="AQ209"/>
      <c r="AR209"/>
      <c r="AS209"/>
      <c r="AT209"/>
      <c r="AU209"/>
      <c r="AV209"/>
      <c r="AW209"/>
      <c r="AX209"/>
      <c r="AY209"/>
      <c r="AZ209"/>
      <c r="BA209"/>
      <c r="BB209"/>
      <c r="BC209"/>
      <c r="BD209"/>
      <c r="BE209"/>
      <c r="BF209"/>
      <c r="BG209"/>
      <c r="BH209"/>
      <c r="BI209"/>
      <c r="BJ209"/>
      <c r="BK209"/>
      <c r="BL209"/>
      <c r="BM209"/>
      <c r="BN209"/>
      <c r="BO209"/>
      <c r="BP209"/>
      <c r="BQ209"/>
      <c r="BR209"/>
      <c r="BS209"/>
      <c r="BT209"/>
      <c r="BU209"/>
      <c r="BV209"/>
      <c r="BW209"/>
      <c r="BX209"/>
      <c r="BY209"/>
      <c r="BZ209"/>
      <c r="CA209"/>
      <c r="CB209"/>
      <c r="CC209"/>
      <c r="CD209"/>
      <c r="CE209"/>
      <c r="CF209"/>
      <c r="CG209"/>
      <c r="CH209"/>
      <c r="CI209"/>
      <c r="CJ209"/>
      <c r="CK209"/>
      <c r="CL209"/>
      <c r="CM209"/>
      <c r="CN209"/>
      <c r="CO209"/>
      <c r="CP209"/>
      <c r="CQ209"/>
      <c r="CR209"/>
      <c r="CS209"/>
      <c r="CT209"/>
      <c r="CU209"/>
      <c r="CV209"/>
      <c r="CW209"/>
      <c r="CX209"/>
      <c r="CY209"/>
      <c r="CZ209"/>
      <c r="DA209"/>
      <c r="DB209"/>
      <c r="DC209"/>
      <c r="DD209"/>
      <c r="DE209"/>
      <c r="DF209"/>
    </row>
    <row r="210" spans="1:110" s="289" customFormat="1" x14ac:dyDescent="0.25">
      <c r="A210" s="332"/>
      <c r="B210" s="1050" t="s">
        <v>1040</v>
      </c>
      <c r="C210" s="1051"/>
      <c r="D210" s="1051"/>
      <c r="E210" s="1051"/>
      <c r="F210" s="1051"/>
      <c r="G210" s="1051"/>
      <c r="H210" s="1052"/>
      <c r="I210" s="1340"/>
      <c r="J210" s="1341"/>
      <c r="K210" s="1546">
        <v>6</v>
      </c>
      <c r="L210" s="1343"/>
      <c r="M210" s="1344">
        <v>15.5</v>
      </c>
      <c r="N210" s="1345"/>
      <c r="O210" s="1345"/>
      <c r="P210" s="1345"/>
      <c r="Q210" s="1345"/>
      <c r="R210" s="1345"/>
      <c r="S210" s="1346"/>
      <c r="T210" s="1347">
        <f t="shared" ref="T210:T219" si="10">K210*M210</f>
        <v>93</v>
      </c>
      <c r="U210" s="1348"/>
      <c r="V210" s="1348"/>
      <c r="W210" s="1349"/>
      <c r="X210" s="286"/>
      <c r="Y210" s="287"/>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c r="BL210"/>
      <c r="BM210"/>
      <c r="BN210"/>
      <c r="BO210"/>
      <c r="BP210"/>
      <c r="BQ210"/>
      <c r="BR210"/>
      <c r="BS210"/>
      <c r="BT210"/>
      <c r="BU210"/>
      <c r="BV210"/>
      <c r="BW210"/>
      <c r="BX210"/>
      <c r="BY210"/>
      <c r="BZ210"/>
      <c r="CA210"/>
      <c r="CB210"/>
      <c r="CC210"/>
      <c r="CD210"/>
      <c r="CE210"/>
      <c r="CF210"/>
      <c r="CG210"/>
      <c r="CH210"/>
      <c r="CI210"/>
      <c r="CJ210"/>
      <c r="CK210"/>
      <c r="CL210"/>
      <c r="CM210"/>
      <c r="CN210"/>
      <c r="CO210"/>
      <c r="CP210"/>
      <c r="CQ210"/>
      <c r="CR210"/>
      <c r="CS210"/>
      <c r="CT210"/>
      <c r="CU210"/>
      <c r="CV210"/>
      <c r="CW210"/>
      <c r="CX210"/>
      <c r="CY210"/>
      <c r="CZ210"/>
      <c r="DA210"/>
      <c r="DB210"/>
      <c r="DC210"/>
      <c r="DD210"/>
      <c r="DE210"/>
      <c r="DF210"/>
    </row>
    <row r="211" spans="1:110" s="289" customFormat="1" x14ac:dyDescent="0.25">
      <c r="A211" s="332"/>
      <c r="B211" s="1050" t="s">
        <v>1041</v>
      </c>
      <c r="C211" s="1051"/>
      <c r="D211" s="1051"/>
      <c r="E211" s="1051"/>
      <c r="F211" s="1051"/>
      <c r="G211" s="1051"/>
      <c r="H211" s="1052"/>
      <c r="I211" s="1340"/>
      <c r="J211" s="1341"/>
      <c r="K211" s="1546">
        <v>6</v>
      </c>
      <c r="L211" s="1343"/>
      <c r="M211" s="1344">
        <v>45</v>
      </c>
      <c r="N211" s="1345"/>
      <c r="O211" s="1345"/>
      <c r="P211" s="1345"/>
      <c r="Q211" s="1345"/>
      <c r="R211" s="1345"/>
      <c r="S211" s="1346"/>
      <c r="T211" s="1347">
        <f t="shared" si="10"/>
        <v>270</v>
      </c>
      <c r="U211" s="1348"/>
      <c r="V211" s="1348"/>
      <c r="W211" s="1349"/>
      <c r="X211" s="286"/>
      <c r="Y211" s="287"/>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c r="BL211"/>
      <c r="BM211"/>
      <c r="BN211"/>
      <c r="BO211"/>
      <c r="BP211"/>
      <c r="BQ211"/>
      <c r="BR211"/>
      <c r="BS211"/>
      <c r="BT211"/>
      <c r="BU211"/>
      <c r="BV211"/>
      <c r="BW211"/>
      <c r="BX211"/>
      <c r="BY211"/>
      <c r="BZ211"/>
      <c r="CA211"/>
      <c r="CB211"/>
      <c r="CC211"/>
      <c r="CD211"/>
      <c r="CE211"/>
      <c r="CF211"/>
      <c r="CG211"/>
      <c r="CH211"/>
      <c r="CI211"/>
      <c r="CJ211"/>
      <c r="CK211"/>
      <c r="CL211"/>
      <c r="CM211"/>
      <c r="CN211"/>
      <c r="CO211"/>
      <c r="CP211"/>
      <c r="CQ211"/>
      <c r="CR211"/>
      <c r="CS211"/>
      <c r="CT211"/>
      <c r="CU211"/>
      <c r="CV211"/>
      <c r="CW211"/>
      <c r="CX211"/>
      <c r="CY211"/>
      <c r="CZ211"/>
      <c r="DA211"/>
      <c r="DB211"/>
      <c r="DC211"/>
      <c r="DD211"/>
      <c r="DE211"/>
      <c r="DF211"/>
    </row>
    <row r="212" spans="1:110" s="289" customFormat="1" x14ac:dyDescent="0.25">
      <c r="A212" s="332"/>
      <c r="B212" s="1050" t="s">
        <v>1042</v>
      </c>
      <c r="C212" s="1051"/>
      <c r="D212" s="1051"/>
      <c r="E212" s="1051"/>
      <c r="F212" s="1051"/>
      <c r="G212" s="1051"/>
      <c r="H212" s="1052"/>
      <c r="I212" s="1340"/>
      <c r="J212" s="1341"/>
      <c r="K212" s="1342">
        <v>35</v>
      </c>
      <c r="L212" s="1343"/>
      <c r="M212" s="1344">
        <v>10</v>
      </c>
      <c r="N212" s="1345"/>
      <c r="O212" s="1345"/>
      <c r="P212" s="1345"/>
      <c r="Q212" s="1345"/>
      <c r="R212" s="1345"/>
      <c r="S212" s="1346"/>
      <c r="T212" s="1347">
        <f t="shared" si="10"/>
        <v>350</v>
      </c>
      <c r="U212" s="1348"/>
      <c r="V212" s="1348"/>
      <c r="W212" s="1349"/>
      <c r="X212" s="286"/>
      <c r="Y212" s="287"/>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c r="BL212"/>
      <c r="BM212"/>
      <c r="BN212"/>
      <c r="BO212"/>
      <c r="BP212"/>
      <c r="BQ212"/>
      <c r="BR212"/>
      <c r="BS212"/>
      <c r="BT212"/>
      <c r="BU212"/>
      <c r="BV212"/>
      <c r="BW212"/>
      <c r="BX212"/>
      <c r="BY212"/>
      <c r="BZ212"/>
      <c r="CA212"/>
      <c r="CB212"/>
      <c r="CC212"/>
      <c r="CD212"/>
      <c r="CE212"/>
      <c r="CF212"/>
      <c r="CG212"/>
      <c r="CH212"/>
      <c r="CI212"/>
      <c r="CJ212"/>
      <c r="CK212"/>
      <c r="CL212"/>
      <c r="CM212"/>
      <c r="CN212"/>
      <c r="CO212"/>
      <c r="CP212"/>
      <c r="CQ212"/>
      <c r="CR212"/>
      <c r="CS212"/>
      <c r="CT212"/>
      <c r="CU212"/>
      <c r="CV212"/>
      <c r="CW212"/>
      <c r="CX212"/>
      <c r="CY212"/>
      <c r="CZ212"/>
      <c r="DA212"/>
      <c r="DB212"/>
      <c r="DC212"/>
      <c r="DD212"/>
      <c r="DE212"/>
      <c r="DF212"/>
    </row>
    <row r="213" spans="1:110" s="289" customFormat="1" x14ac:dyDescent="0.25">
      <c r="A213" s="332"/>
      <c r="B213" s="1050" t="s">
        <v>1043</v>
      </c>
      <c r="C213" s="1051"/>
      <c r="D213" s="1051"/>
      <c r="E213" s="1051"/>
      <c r="F213" s="1051"/>
      <c r="G213" s="1051"/>
      <c r="H213" s="1052"/>
      <c r="I213" s="1340"/>
      <c r="J213" s="1341"/>
      <c r="K213" s="1342">
        <v>6</v>
      </c>
      <c r="L213" s="1343"/>
      <c r="M213" s="1344">
        <v>35</v>
      </c>
      <c r="N213" s="1345"/>
      <c r="O213" s="1345"/>
      <c r="P213" s="1345"/>
      <c r="Q213" s="1345"/>
      <c r="R213" s="1345"/>
      <c r="S213" s="1346"/>
      <c r="T213" s="1347">
        <f t="shared" si="10"/>
        <v>210</v>
      </c>
      <c r="U213" s="1348"/>
      <c r="V213" s="1348"/>
      <c r="W213" s="1349"/>
      <c r="X213" s="286"/>
      <c r="Y213" s="287"/>
      <c r="Z213"/>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c r="BF213"/>
      <c r="BG213"/>
      <c r="BH213"/>
      <c r="BI213"/>
      <c r="BJ213"/>
      <c r="BK213"/>
      <c r="BL213"/>
      <c r="BM213"/>
      <c r="BN213"/>
      <c r="BO213"/>
      <c r="BP213"/>
      <c r="BQ213"/>
      <c r="BR213"/>
      <c r="BS213"/>
      <c r="BT213"/>
      <c r="BU213"/>
      <c r="BV213"/>
      <c r="BW213"/>
      <c r="BX213"/>
      <c r="BY213"/>
      <c r="BZ213"/>
      <c r="CA213"/>
      <c r="CB213"/>
      <c r="CC213"/>
      <c r="CD213"/>
      <c r="CE213"/>
      <c r="CF213"/>
      <c r="CG213"/>
      <c r="CH213"/>
      <c r="CI213"/>
      <c r="CJ213"/>
      <c r="CK213"/>
      <c r="CL213"/>
      <c r="CM213"/>
      <c r="CN213"/>
      <c r="CO213"/>
      <c r="CP213"/>
      <c r="CQ213"/>
      <c r="CR213"/>
      <c r="CS213"/>
      <c r="CT213"/>
      <c r="CU213"/>
      <c r="CV213"/>
      <c r="CW213"/>
      <c r="CX213"/>
      <c r="CY213"/>
      <c r="CZ213"/>
      <c r="DA213"/>
      <c r="DB213"/>
      <c r="DC213"/>
      <c r="DD213"/>
      <c r="DE213"/>
      <c r="DF213"/>
    </row>
    <row r="214" spans="1:110" s="289" customFormat="1" x14ac:dyDescent="0.25">
      <c r="A214" s="332"/>
      <c r="B214" s="1050" t="s">
        <v>1044</v>
      </c>
      <c r="C214" s="1051"/>
      <c r="D214" s="1051"/>
      <c r="E214" s="1051"/>
      <c r="F214" s="1051"/>
      <c r="G214" s="1051"/>
      <c r="H214" s="1052"/>
      <c r="I214" s="1340"/>
      <c r="J214" s="1341"/>
      <c r="K214" s="1342">
        <v>1</v>
      </c>
      <c r="L214" s="1343"/>
      <c r="M214" s="1344">
        <v>1077</v>
      </c>
      <c r="N214" s="1345"/>
      <c r="O214" s="1345"/>
      <c r="P214" s="1345"/>
      <c r="Q214" s="1345"/>
      <c r="R214" s="1345"/>
      <c r="S214" s="1346"/>
      <c r="T214" s="1347">
        <f t="shared" si="10"/>
        <v>1077</v>
      </c>
      <c r="U214" s="1348"/>
      <c r="V214" s="1348"/>
      <c r="W214" s="1349"/>
      <c r="X214" s="286"/>
      <c r="Y214" s="287"/>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c r="BL214"/>
      <c r="BM214"/>
      <c r="BN214"/>
      <c r="BO214"/>
      <c r="BP214"/>
      <c r="BQ214"/>
      <c r="BR214"/>
      <c r="BS214"/>
      <c r="BT214"/>
      <c r="BU214"/>
      <c r="BV214"/>
      <c r="BW214"/>
      <c r="BX214"/>
      <c r="BY214"/>
      <c r="BZ214"/>
      <c r="CA214"/>
      <c r="CB214"/>
      <c r="CC214"/>
      <c r="CD214"/>
      <c r="CE214"/>
      <c r="CF214"/>
      <c r="CG214"/>
      <c r="CH214"/>
      <c r="CI214"/>
      <c r="CJ214"/>
      <c r="CK214"/>
      <c r="CL214"/>
      <c r="CM214"/>
      <c r="CN214"/>
      <c r="CO214"/>
      <c r="CP214"/>
      <c r="CQ214"/>
      <c r="CR214"/>
      <c r="CS214"/>
      <c r="CT214"/>
      <c r="CU214"/>
      <c r="CV214"/>
      <c r="CW214"/>
      <c r="CX214"/>
      <c r="CY214"/>
      <c r="CZ214"/>
      <c r="DA214"/>
      <c r="DB214"/>
      <c r="DC214"/>
      <c r="DD214"/>
      <c r="DE214"/>
      <c r="DF214"/>
    </row>
    <row r="215" spans="1:110" s="289" customFormat="1" x14ac:dyDescent="0.25">
      <c r="A215" s="332"/>
      <c r="B215" s="1050" t="s">
        <v>1045</v>
      </c>
      <c r="C215" s="1051"/>
      <c r="D215" s="1051"/>
      <c r="E215" s="1051"/>
      <c r="F215" s="1051"/>
      <c r="G215" s="1051"/>
      <c r="H215" s="1052"/>
      <c r="I215" s="1340"/>
      <c r="J215" s="1341"/>
      <c r="K215" s="1342">
        <v>6</v>
      </c>
      <c r="L215" s="1343"/>
      <c r="M215" s="1344">
        <v>18</v>
      </c>
      <c r="N215" s="1345"/>
      <c r="O215" s="1345"/>
      <c r="P215" s="1345"/>
      <c r="Q215" s="1345"/>
      <c r="R215" s="1345"/>
      <c r="S215" s="1346"/>
      <c r="T215" s="1347">
        <f t="shared" si="10"/>
        <v>108</v>
      </c>
      <c r="U215" s="1348"/>
      <c r="V215" s="1348"/>
      <c r="W215" s="1349"/>
      <c r="X215" s="286"/>
      <c r="Y215" s="287"/>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c r="BL215"/>
      <c r="BM215"/>
      <c r="BN215"/>
      <c r="BO215"/>
      <c r="BP215"/>
      <c r="BQ215"/>
      <c r="BR215"/>
      <c r="BS215"/>
      <c r="BT215"/>
      <c r="BU215"/>
      <c r="BV215"/>
      <c r="BW215"/>
      <c r="BX215"/>
      <c r="BY215"/>
      <c r="BZ215"/>
      <c r="CA215"/>
      <c r="CB215"/>
      <c r="CC215"/>
      <c r="CD215"/>
      <c r="CE215"/>
      <c r="CF215"/>
      <c r="CG215"/>
      <c r="CH215"/>
      <c r="CI215"/>
      <c r="CJ215"/>
      <c r="CK215"/>
      <c r="CL215"/>
      <c r="CM215"/>
      <c r="CN215"/>
      <c r="CO215"/>
      <c r="CP215"/>
      <c r="CQ215"/>
      <c r="CR215"/>
      <c r="CS215"/>
      <c r="CT215"/>
      <c r="CU215"/>
      <c r="CV215"/>
      <c r="CW215"/>
      <c r="CX215"/>
      <c r="CY215"/>
      <c r="CZ215"/>
      <c r="DA215"/>
      <c r="DB215"/>
      <c r="DC215"/>
      <c r="DD215"/>
      <c r="DE215"/>
      <c r="DF215"/>
    </row>
    <row r="216" spans="1:110" s="289" customFormat="1" x14ac:dyDescent="0.25">
      <c r="A216" s="332"/>
      <c r="B216" s="1050" t="s">
        <v>1046</v>
      </c>
      <c r="C216" s="1051"/>
      <c r="D216" s="1051"/>
      <c r="E216" s="1051"/>
      <c r="F216" s="1051"/>
      <c r="G216" s="1051"/>
      <c r="H216" s="1052"/>
      <c r="I216" s="1340"/>
      <c r="J216" s="1341"/>
      <c r="K216" s="1342">
        <v>6</v>
      </c>
      <c r="L216" s="1343"/>
      <c r="M216" s="1344">
        <v>172</v>
      </c>
      <c r="N216" s="1345"/>
      <c r="O216" s="1345"/>
      <c r="P216" s="1345"/>
      <c r="Q216" s="1345"/>
      <c r="R216" s="1345"/>
      <c r="S216" s="1346"/>
      <c r="T216" s="1347">
        <f t="shared" si="10"/>
        <v>1032</v>
      </c>
      <c r="U216" s="1348"/>
      <c r="V216" s="1348"/>
      <c r="W216" s="1349"/>
      <c r="X216" s="286"/>
      <c r="Y216" s="287"/>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c r="BL216"/>
      <c r="BM216"/>
      <c r="BN216"/>
      <c r="BO216"/>
      <c r="BP216"/>
      <c r="BQ216"/>
      <c r="BR216"/>
      <c r="BS216"/>
      <c r="BT216"/>
      <c r="BU216"/>
      <c r="BV216"/>
      <c r="BW216"/>
      <c r="BX216"/>
      <c r="BY216"/>
      <c r="BZ216"/>
      <c r="CA216"/>
      <c r="CB216"/>
      <c r="CC216"/>
      <c r="CD216"/>
      <c r="CE216"/>
      <c r="CF216"/>
      <c r="CG216"/>
      <c r="CH216"/>
      <c r="CI216"/>
      <c r="CJ216"/>
      <c r="CK216"/>
      <c r="CL216"/>
      <c r="CM216"/>
      <c r="CN216"/>
      <c r="CO216"/>
      <c r="CP216"/>
      <c r="CQ216"/>
      <c r="CR216"/>
      <c r="CS216"/>
      <c r="CT216"/>
      <c r="CU216"/>
      <c r="CV216"/>
      <c r="CW216"/>
      <c r="CX216"/>
      <c r="CY216"/>
      <c r="CZ216"/>
      <c r="DA216"/>
      <c r="DB216"/>
      <c r="DC216"/>
      <c r="DD216"/>
      <c r="DE216"/>
      <c r="DF216"/>
    </row>
    <row r="217" spans="1:110" s="289" customFormat="1" x14ac:dyDescent="0.25">
      <c r="A217" s="332"/>
      <c r="B217" s="1050" t="s">
        <v>1047</v>
      </c>
      <c r="C217" s="1051"/>
      <c r="D217" s="1051"/>
      <c r="E217" s="1051"/>
      <c r="F217" s="1051"/>
      <c r="G217" s="1051"/>
      <c r="H217" s="1052"/>
      <c r="I217" s="1340"/>
      <c r="J217" s="1341"/>
      <c r="K217" s="1342">
        <v>10</v>
      </c>
      <c r="L217" s="1343"/>
      <c r="M217" s="1344">
        <v>10</v>
      </c>
      <c r="N217" s="1345"/>
      <c r="O217" s="1345"/>
      <c r="P217" s="1345"/>
      <c r="Q217" s="1345"/>
      <c r="R217" s="1345"/>
      <c r="S217" s="1346"/>
      <c r="T217" s="1347">
        <f t="shared" si="10"/>
        <v>100</v>
      </c>
      <c r="U217" s="1348"/>
      <c r="V217" s="1348"/>
      <c r="W217" s="1349"/>
      <c r="X217" s="286"/>
      <c r="Y217" s="28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c r="BL217"/>
      <c r="BM217"/>
      <c r="BN217"/>
      <c r="BO217"/>
      <c r="BP217"/>
      <c r="BQ217"/>
      <c r="BR217"/>
      <c r="BS217"/>
      <c r="BT217"/>
      <c r="BU217"/>
      <c r="BV217"/>
      <c r="BW217"/>
      <c r="BX217"/>
      <c r="BY217"/>
      <c r="BZ217"/>
      <c r="CA217"/>
      <c r="CB217"/>
      <c r="CC217"/>
      <c r="CD217"/>
      <c r="CE217"/>
      <c r="CF217"/>
      <c r="CG217"/>
      <c r="CH217"/>
      <c r="CI217"/>
      <c r="CJ217"/>
      <c r="CK217"/>
      <c r="CL217"/>
      <c r="CM217"/>
      <c r="CN217"/>
      <c r="CO217"/>
      <c r="CP217"/>
      <c r="CQ217"/>
      <c r="CR217"/>
      <c r="CS217"/>
      <c r="CT217"/>
      <c r="CU217"/>
      <c r="CV217"/>
      <c r="CW217"/>
      <c r="CX217"/>
      <c r="CY217"/>
      <c r="CZ217"/>
      <c r="DA217"/>
      <c r="DB217"/>
      <c r="DC217"/>
      <c r="DD217"/>
      <c r="DE217"/>
      <c r="DF217"/>
    </row>
    <row r="218" spans="1:110" s="289" customFormat="1" ht="15.75" customHeight="1" x14ac:dyDescent="0.25">
      <c r="A218" s="332"/>
      <c r="B218" s="1050" t="s">
        <v>1048</v>
      </c>
      <c r="C218" s="1051"/>
      <c r="D218" s="1051"/>
      <c r="E218" s="1051"/>
      <c r="F218" s="1051"/>
      <c r="G218" s="1051"/>
      <c r="H218" s="1052"/>
      <c r="I218" s="1340"/>
      <c r="J218" s="1341"/>
      <c r="K218" s="1342">
        <v>6</v>
      </c>
      <c r="L218" s="1343"/>
      <c r="M218" s="1344">
        <v>20</v>
      </c>
      <c r="N218" s="1345"/>
      <c r="O218" s="1345"/>
      <c r="P218" s="1345"/>
      <c r="Q218" s="1345"/>
      <c r="R218" s="1345"/>
      <c r="S218" s="1346"/>
      <c r="T218" s="1347">
        <f t="shared" si="10"/>
        <v>120</v>
      </c>
      <c r="U218" s="1348"/>
      <c r="V218" s="1348"/>
      <c r="W218" s="1349"/>
      <c r="X218" s="286"/>
      <c r="Y218" s="287"/>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c r="BL218"/>
      <c r="BM218"/>
      <c r="BN218"/>
      <c r="BO218"/>
      <c r="BP218"/>
      <c r="BQ218"/>
      <c r="BR218"/>
      <c r="BS218"/>
      <c r="BT218"/>
      <c r="BU218"/>
      <c r="BV218"/>
      <c r="BW218"/>
      <c r="BX218"/>
      <c r="BY218"/>
      <c r="BZ218"/>
      <c r="CA218"/>
      <c r="CB218"/>
      <c r="CC218"/>
      <c r="CD218"/>
      <c r="CE218"/>
      <c r="CF218"/>
      <c r="CG218"/>
      <c r="CH218"/>
      <c r="CI218"/>
      <c r="CJ218"/>
      <c r="CK218"/>
      <c r="CL218"/>
      <c r="CM218"/>
      <c r="CN218"/>
      <c r="CO218"/>
      <c r="CP218"/>
      <c r="CQ218"/>
      <c r="CR218"/>
      <c r="CS218"/>
      <c r="CT218"/>
      <c r="CU218"/>
      <c r="CV218"/>
      <c r="CW218"/>
      <c r="CX218"/>
      <c r="CY218"/>
      <c r="CZ218"/>
      <c r="DA218"/>
      <c r="DB218"/>
      <c r="DC218"/>
      <c r="DD218"/>
      <c r="DE218"/>
      <c r="DF218"/>
    </row>
    <row r="219" spans="1:110" s="289" customFormat="1" ht="15.75" customHeight="1" x14ac:dyDescent="0.25">
      <c r="A219" s="332"/>
      <c r="B219" s="1050" t="s">
        <v>1049</v>
      </c>
      <c r="C219" s="1051"/>
      <c r="D219" s="1051"/>
      <c r="E219" s="1051"/>
      <c r="F219" s="1051"/>
      <c r="G219" s="1051"/>
      <c r="H219" s="1052"/>
      <c r="I219" s="1340"/>
      <c r="J219" s="1341"/>
      <c r="K219" s="1342">
        <v>6</v>
      </c>
      <c r="L219" s="1343"/>
      <c r="M219" s="1344">
        <v>35</v>
      </c>
      <c r="N219" s="1345"/>
      <c r="O219" s="1345"/>
      <c r="P219" s="1345"/>
      <c r="Q219" s="1345"/>
      <c r="R219" s="1345"/>
      <c r="S219" s="1346"/>
      <c r="T219" s="1347">
        <f t="shared" si="10"/>
        <v>210</v>
      </c>
      <c r="U219" s="1348"/>
      <c r="V219" s="1348"/>
      <c r="W219" s="1349"/>
      <c r="X219" s="286"/>
      <c r="Y219" s="287"/>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c r="BL219"/>
      <c r="BM219"/>
      <c r="BN219"/>
      <c r="BO219"/>
      <c r="BP219"/>
      <c r="BQ219"/>
      <c r="BR219"/>
      <c r="BS219"/>
      <c r="BT219"/>
      <c r="BU219"/>
      <c r="BV219"/>
      <c r="BW219"/>
      <c r="BX219"/>
      <c r="BY219"/>
      <c r="BZ219"/>
      <c r="CA219"/>
      <c r="CB219"/>
      <c r="CC219"/>
      <c r="CD219"/>
      <c r="CE219"/>
      <c r="CF219"/>
      <c r="CG219"/>
      <c r="CH219"/>
      <c r="CI219"/>
      <c r="CJ219"/>
      <c r="CK219"/>
      <c r="CL219"/>
      <c r="CM219"/>
      <c r="CN219"/>
      <c r="CO219"/>
      <c r="CP219"/>
      <c r="CQ219"/>
      <c r="CR219"/>
      <c r="CS219"/>
      <c r="CT219"/>
      <c r="CU219"/>
      <c r="CV219"/>
      <c r="CW219"/>
      <c r="CX219"/>
      <c r="CY219"/>
      <c r="CZ219"/>
      <c r="DA219"/>
      <c r="DB219"/>
      <c r="DC219"/>
      <c r="DD219"/>
      <c r="DE219"/>
      <c r="DF219"/>
    </row>
    <row r="220" spans="1:110" s="289" customFormat="1" x14ac:dyDescent="0.25">
      <c r="A220" s="288" t="s">
        <v>918</v>
      </c>
      <c r="B220" s="1309" t="s">
        <v>921</v>
      </c>
      <c r="C220" s="1310"/>
      <c r="D220" s="1310"/>
      <c r="E220" s="1310"/>
      <c r="F220" s="1310"/>
      <c r="G220" s="1310"/>
      <c r="H220" s="1311"/>
      <c r="I220" s="1352" t="s">
        <v>850</v>
      </c>
      <c r="J220" s="1352"/>
      <c r="K220" s="1313">
        <f>K221</f>
        <v>1</v>
      </c>
      <c r="L220" s="1314"/>
      <c r="M220" s="1318">
        <f>M221</f>
        <v>0</v>
      </c>
      <c r="N220" s="1319"/>
      <c r="O220" s="1319"/>
      <c r="P220" s="1319"/>
      <c r="Q220" s="1319"/>
      <c r="R220" s="1319"/>
      <c r="S220" s="1320"/>
      <c r="T220" s="1353">
        <f>SUM(T221:W234)</f>
        <v>0</v>
      </c>
      <c r="U220" s="1354"/>
      <c r="V220" s="1354"/>
      <c r="W220" s="1355"/>
      <c r="X220" s="286" t="s">
        <v>380</v>
      </c>
      <c r="Y220" s="287"/>
      <c r="Z220"/>
      <c r="AA220"/>
      <c r="AB220"/>
      <c r="AC220"/>
      <c r="AD220"/>
      <c r="AE220"/>
      <c r="AF220"/>
      <c r="AG220"/>
      <c r="AH220"/>
      <c r="AI220"/>
      <c r="AJ220"/>
      <c r="AK220"/>
      <c r="AL220"/>
      <c r="AM220"/>
      <c r="AN220"/>
      <c r="AO220"/>
      <c r="AP220"/>
      <c r="AQ220"/>
      <c r="AR220"/>
      <c r="AS220"/>
      <c r="AT220"/>
      <c r="AU220"/>
      <c r="AV220"/>
      <c r="AW220"/>
      <c r="AX220"/>
      <c r="AY220"/>
      <c r="AZ220"/>
      <c r="BA220"/>
      <c r="BB220"/>
      <c r="BC220"/>
      <c r="BD220"/>
      <c r="BE220"/>
      <c r="BF220"/>
      <c r="BG220"/>
      <c r="BH220"/>
      <c r="BI220"/>
      <c r="BJ220"/>
      <c r="BK220"/>
      <c r="BL220"/>
      <c r="BM220"/>
      <c r="BN220"/>
      <c r="BO220"/>
      <c r="BP220"/>
      <c r="BQ220"/>
      <c r="BR220"/>
      <c r="BS220"/>
      <c r="BT220"/>
      <c r="BU220"/>
      <c r="BV220"/>
      <c r="BW220"/>
      <c r="BX220"/>
      <c r="BY220"/>
      <c r="BZ220"/>
      <c r="CA220"/>
      <c r="CB220"/>
      <c r="CC220"/>
      <c r="CD220"/>
      <c r="CE220"/>
      <c r="CF220"/>
      <c r="CG220"/>
      <c r="CH220"/>
      <c r="CI220"/>
      <c r="CJ220"/>
      <c r="CK220"/>
      <c r="CL220"/>
      <c r="CM220"/>
      <c r="CN220"/>
      <c r="CO220"/>
      <c r="CP220"/>
      <c r="CQ220"/>
      <c r="CR220"/>
      <c r="CS220"/>
      <c r="CT220"/>
      <c r="CU220"/>
      <c r="CV220"/>
      <c r="CW220"/>
      <c r="CX220"/>
      <c r="CY220"/>
      <c r="CZ220"/>
      <c r="DA220"/>
      <c r="DB220"/>
      <c r="DC220"/>
      <c r="DD220"/>
      <c r="DE220"/>
      <c r="DF220"/>
    </row>
    <row r="221" spans="1:110" s="289" customFormat="1" x14ac:dyDescent="0.25">
      <c r="A221" s="214"/>
      <c r="B221" s="1050" t="s">
        <v>998</v>
      </c>
      <c r="C221" s="1051"/>
      <c r="D221" s="1051"/>
      <c r="E221" s="1051"/>
      <c r="F221" s="1051"/>
      <c r="G221" s="1051"/>
      <c r="H221" s="1052"/>
      <c r="I221" s="1340"/>
      <c r="J221" s="1341"/>
      <c r="K221" s="1350">
        <v>1</v>
      </c>
      <c r="L221" s="1351"/>
      <c r="M221" s="1344"/>
      <c r="N221" s="1345"/>
      <c r="O221" s="1345"/>
      <c r="P221" s="1345"/>
      <c r="Q221" s="1345"/>
      <c r="R221" s="1345"/>
      <c r="S221" s="1346"/>
      <c r="T221" s="1347">
        <f>K221*M221</f>
        <v>0</v>
      </c>
      <c r="U221" s="1348"/>
      <c r="V221" s="1348"/>
      <c r="W221" s="1349"/>
      <c r="X221" s="286"/>
      <c r="Y221" s="287"/>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c r="BL221"/>
      <c r="BM221"/>
      <c r="BN221"/>
      <c r="BO221"/>
      <c r="BP221"/>
      <c r="BQ221"/>
      <c r="BR221"/>
      <c r="BS221"/>
      <c r="BT221"/>
      <c r="BU221"/>
      <c r="BV221"/>
      <c r="BW221"/>
      <c r="BX221"/>
      <c r="BY221"/>
      <c r="BZ221"/>
      <c r="CA221"/>
      <c r="CB221"/>
      <c r="CC221"/>
      <c r="CD221"/>
      <c r="CE221"/>
      <c r="CF221"/>
      <c r="CG221"/>
      <c r="CH221"/>
      <c r="CI221"/>
      <c r="CJ221"/>
      <c r="CK221"/>
      <c r="CL221"/>
      <c r="CM221"/>
      <c r="CN221"/>
      <c r="CO221"/>
      <c r="CP221"/>
      <c r="CQ221"/>
      <c r="CR221"/>
      <c r="CS221"/>
      <c r="CT221"/>
      <c r="CU221"/>
      <c r="CV221"/>
      <c r="CW221"/>
      <c r="CX221"/>
      <c r="CY221"/>
      <c r="CZ221"/>
      <c r="DA221"/>
      <c r="DB221"/>
      <c r="DC221"/>
      <c r="DD221"/>
      <c r="DE221"/>
      <c r="DF221"/>
    </row>
    <row r="222" spans="1:110" s="289" customFormat="1" hidden="1" x14ac:dyDescent="0.25">
      <c r="A222" s="214"/>
      <c r="B222" s="1050"/>
      <c r="C222" s="1051"/>
      <c r="D222" s="1051"/>
      <c r="E222" s="1051"/>
      <c r="F222" s="1051"/>
      <c r="G222" s="1051"/>
      <c r="H222" s="1052"/>
      <c r="I222" s="1340"/>
      <c r="J222" s="1341"/>
      <c r="K222" s="1350"/>
      <c r="L222" s="1351"/>
      <c r="M222" s="1344"/>
      <c r="N222" s="1345"/>
      <c r="O222" s="1345"/>
      <c r="P222" s="1345"/>
      <c r="Q222" s="1345"/>
      <c r="R222" s="1345"/>
      <c r="S222" s="1346"/>
      <c r="T222" s="1347"/>
      <c r="U222" s="1348"/>
      <c r="V222" s="1348"/>
      <c r="W222" s="1349"/>
      <c r="X222" s="286"/>
      <c r="Y222" s="287"/>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c r="BL222"/>
      <c r="BM222"/>
      <c r="BN222"/>
      <c r="BO222"/>
      <c r="BP222"/>
      <c r="BQ222"/>
      <c r="BR222"/>
      <c r="BS222"/>
      <c r="BT222"/>
      <c r="BU222"/>
      <c r="BV222"/>
      <c r="BW222"/>
      <c r="BX222"/>
      <c r="BY222"/>
      <c r="BZ222"/>
      <c r="CA222"/>
      <c r="CB222"/>
      <c r="CC222"/>
      <c r="CD222"/>
      <c r="CE222"/>
      <c r="CF222"/>
      <c r="CG222"/>
      <c r="CH222"/>
      <c r="CI222"/>
      <c r="CJ222"/>
      <c r="CK222"/>
      <c r="CL222"/>
      <c r="CM222"/>
      <c r="CN222"/>
      <c r="CO222"/>
      <c r="CP222"/>
      <c r="CQ222"/>
      <c r="CR222"/>
      <c r="CS222"/>
      <c r="CT222"/>
      <c r="CU222"/>
      <c r="CV222"/>
      <c r="CW222"/>
      <c r="CX222"/>
      <c r="CY222"/>
      <c r="CZ222"/>
      <c r="DA222"/>
      <c r="DB222"/>
      <c r="DC222"/>
      <c r="DD222"/>
      <c r="DE222"/>
      <c r="DF222"/>
    </row>
    <row r="223" spans="1:110" s="289" customFormat="1" hidden="1" x14ac:dyDescent="0.25">
      <c r="A223" s="214"/>
      <c r="B223" s="1050"/>
      <c r="C223" s="1051"/>
      <c r="D223" s="1051"/>
      <c r="E223" s="1051"/>
      <c r="F223" s="1051"/>
      <c r="G223" s="1051"/>
      <c r="H223" s="1052"/>
      <c r="I223" s="1340"/>
      <c r="J223" s="1341"/>
      <c r="K223" s="1342"/>
      <c r="L223" s="1343"/>
      <c r="M223" s="1344"/>
      <c r="N223" s="1345"/>
      <c r="O223" s="1345"/>
      <c r="P223" s="1345"/>
      <c r="Q223" s="1345"/>
      <c r="R223" s="1345"/>
      <c r="S223" s="1346"/>
      <c r="T223" s="1347"/>
      <c r="U223" s="1348"/>
      <c r="V223" s="1348"/>
      <c r="W223" s="1349"/>
      <c r="X223" s="286"/>
      <c r="Y223" s="287"/>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c r="BO223"/>
      <c r="BP223"/>
      <c r="BQ223"/>
      <c r="BR223"/>
      <c r="BS223"/>
      <c r="BT223"/>
      <c r="BU223"/>
      <c r="BV223"/>
      <c r="BW223"/>
      <c r="BX223"/>
      <c r="BY223"/>
      <c r="BZ223"/>
      <c r="CA223"/>
      <c r="CB223"/>
      <c r="CC223"/>
      <c r="CD223"/>
      <c r="CE223"/>
      <c r="CF223"/>
      <c r="CG223"/>
      <c r="CH223"/>
      <c r="CI223"/>
      <c r="CJ223"/>
      <c r="CK223"/>
      <c r="CL223"/>
      <c r="CM223"/>
      <c r="CN223"/>
      <c r="CO223"/>
      <c r="CP223"/>
      <c r="CQ223"/>
      <c r="CR223"/>
      <c r="CS223"/>
      <c r="CT223"/>
      <c r="CU223"/>
      <c r="CV223"/>
      <c r="CW223"/>
      <c r="CX223"/>
      <c r="CY223"/>
      <c r="CZ223"/>
      <c r="DA223"/>
      <c r="DB223"/>
      <c r="DC223"/>
      <c r="DD223"/>
      <c r="DE223"/>
      <c r="DF223"/>
    </row>
    <row r="224" spans="1:110" s="289" customFormat="1" hidden="1" x14ac:dyDescent="0.25">
      <c r="A224" s="214"/>
      <c r="B224" s="1050"/>
      <c r="C224" s="1051"/>
      <c r="D224" s="1051"/>
      <c r="E224" s="1051"/>
      <c r="F224" s="1051"/>
      <c r="G224" s="1051"/>
      <c r="H224" s="1052"/>
      <c r="I224" s="1340"/>
      <c r="J224" s="1341"/>
      <c r="K224" s="1342"/>
      <c r="L224" s="1343"/>
      <c r="M224" s="1344"/>
      <c r="N224" s="1345"/>
      <c r="O224" s="1345"/>
      <c r="P224" s="1345"/>
      <c r="Q224" s="1345"/>
      <c r="R224" s="1345"/>
      <c r="S224" s="1346"/>
      <c r="T224" s="1347"/>
      <c r="U224" s="1348"/>
      <c r="V224" s="1348"/>
      <c r="W224" s="1349"/>
      <c r="X224" s="286"/>
      <c r="Y224" s="287"/>
      <c r="Z224"/>
      <c r="AA224"/>
      <c r="AB224"/>
      <c r="AC224"/>
      <c r="AD224"/>
      <c r="AE224"/>
      <c r="AF224"/>
      <c r="AG224"/>
      <c r="AH224"/>
      <c r="AI224"/>
      <c r="AJ224"/>
      <c r="AK224"/>
      <c r="AL224"/>
      <c r="AM224"/>
      <c r="AN224"/>
      <c r="AO224"/>
      <c r="AP224"/>
      <c r="AQ224"/>
      <c r="AR224"/>
      <c r="AS224"/>
      <c r="AT224"/>
      <c r="AU224"/>
      <c r="AV224"/>
      <c r="AW224"/>
      <c r="AX224"/>
      <c r="AY224"/>
      <c r="AZ224"/>
      <c r="BA224"/>
      <c r="BB224"/>
      <c r="BC224"/>
      <c r="BD224"/>
      <c r="BE224"/>
      <c r="BF224"/>
      <c r="BG224"/>
      <c r="BH224"/>
      <c r="BI224"/>
      <c r="BJ224"/>
      <c r="BK224"/>
      <c r="BL224"/>
      <c r="BM224"/>
      <c r="BN224"/>
      <c r="BO224"/>
      <c r="BP224"/>
      <c r="BQ224"/>
      <c r="BR224"/>
      <c r="BS224"/>
      <c r="BT224"/>
      <c r="BU224"/>
      <c r="BV224"/>
      <c r="BW224"/>
      <c r="BX224"/>
      <c r="BY224"/>
      <c r="BZ224"/>
      <c r="CA224"/>
      <c r="CB224"/>
      <c r="CC224"/>
      <c r="CD224"/>
      <c r="CE224"/>
      <c r="CF224"/>
      <c r="CG224"/>
      <c r="CH224"/>
      <c r="CI224"/>
      <c r="CJ224"/>
      <c r="CK224"/>
      <c r="CL224"/>
      <c r="CM224"/>
      <c r="CN224"/>
      <c r="CO224"/>
      <c r="CP224"/>
      <c r="CQ224"/>
      <c r="CR224"/>
      <c r="CS224"/>
      <c r="CT224"/>
      <c r="CU224"/>
      <c r="CV224"/>
      <c r="CW224"/>
      <c r="CX224"/>
      <c r="CY224"/>
      <c r="CZ224"/>
      <c r="DA224"/>
      <c r="DB224"/>
      <c r="DC224"/>
      <c r="DD224"/>
      <c r="DE224"/>
      <c r="DF224"/>
    </row>
    <row r="225" spans="1:110" s="289" customFormat="1" hidden="1" x14ac:dyDescent="0.25">
      <c r="A225" s="214"/>
      <c r="B225" s="1050"/>
      <c r="C225" s="1051"/>
      <c r="D225" s="1051"/>
      <c r="E225" s="1051"/>
      <c r="F225" s="1051"/>
      <c r="G225" s="1051"/>
      <c r="H225" s="1052"/>
      <c r="I225" s="1340"/>
      <c r="J225" s="1341"/>
      <c r="K225" s="1342"/>
      <c r="L225" s="1343"/>
      <c r="M225" s="1344"/>
      <c r="N225" s="1345"/>
      <c r="O225" s="1345"/>
      <c r="P225" s="1345"/>
      <c r="Q225" s="1345"/>
      <c r="R225" s="1345"/>
      <c r="S225" s="1346"/>
      <c r="T225" s="1347"/>
      <c r="U225" s="1348"/>
      <c r="V225" s="1348"/>
      <c r="W225" s="1349"/>
      <c r="X225" s="286"/>
      <c r="Y225" s="287"/>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c r="BO225"/>
      <c r="BP225"/>
      <c r="BQ225"/>
      <c r="BR225"/>
      <c r="BS225"/>
      <c r="BT225"/>
      <c r="BU225"/>
      <c r="BV225"/>
      <c r="BW225"/>
      <c r="BX225"/>
      <c r="BY225"/>
      <c r="BZ225"/>
      <c r="CA225"/>
      <c r="CB225"/>
      <c r="CC225"/>
      <c r="CD225"/>
      <c r="CE225"/>
      <c r="CF225"/>
      <c r="CG225"/>
      <c r="CH225"/>
      <c r="CI225"/>
      <c r="CJ225"/>
      <c r="CK225"/>
      <c r="CL225"/>
      <c r="CM225"/>
      <c r="CN225"/>
      <c r="CO225"/>
      <c r="CP225"/>
      <c r="CQ225"/>
      <c r="CR225"/>
      <c r="CS225"/>
      <c r="CT225"/>
      <c r="CU225"/>
      <c r="CV225"/>
      <c r="CW225"/>
      <c r="CX225"/>
      <c r="CY225"/>
      <c r="CZ225"/>
      <c r="DA225"/>
      <c r="DB225"/>
      <c r="DC225"/>
      <c r="DD225"/>
      <c r="DE225"/>
      <c r="DF225"/>
    </row>
    <row r="226" spans="1:110" s="289" customFormat="1" hidden="1" x14ac:dyDescent="0.25">
      <c r="A226" s="214"/>
      <c r="B226" s="1050"/>
      <c r="C226" s="1051"/>
      <c r="D226" s="1051"/>
      <c r="E226" s="1051"/>
      <c r="F226" s="1051"/>
      <c r="G226" s="1051"/>
      <c r="H226" s="1052"/>
      <c r="I226" s="1340"/>
      <c r="J226" s="1341"/>
      <c r="K226" s="1342"/>
      <c r="L226" s="1343"/>
      <c r="M226" s="1344"/>
      <c r="N226" s="1345"/>
      <c r="O226" s="1345"/>
      <c r="P226" s="1345"/>
      <c r="Q226" s="1345"/>
      <c r="R226" s="1345"/>
      <c r="S226" s="1346"/>
      <c r="T226" s="1347"/>
      <c r="U226" s="1348"/>
      <c r="V226" s="1348"/>
      <c r="W226" s="1349"/>
      <c r="X226" s="286"/>
      <c r="Y226" s="287"/>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c r="BL226"/>
      <c r="BM226"/>
      <c r="BN226"/>
      <c r="BO226"/>
      <c r="BP226"/>
      <c r="BQ226"/>
      <c r="BR226"/>
      <c r="BS226"/>
      <c r="BT226"/>
      <c r="BU226"/>
      <c r="BV226"/>
      <c r="BW226"/>
      <c r="BX226"/>
      <c r="BY226"/>
      <c r="BZ226"/>
      <c r="CA226"/>
      <c r="CB226"/>
      <c r="CC226"/>
      <c r="CD226"/>
      <c r="CE226"/>
      <c r="CF226"/>
      <c r="CG226"/>
      <c r="CH226"/>
      <c r="CI226"/>
      <c r="CJ226"/>
      <c r="CK226"/>
      <c r="CL226"/>
      <c r="CM226"/>
      <c r="CN226"/>
      <c r="CO226"/>
      <c r="CP226"/>
      <c r="CQ226"/>
      <c r="CR226"/>
      <c r="CS226"/>
      <c r="CT226"/>
      <c r="CU226"/>
      <c r="CV226"/>
      <c r="CW226"/>
      <c r="CX226"/>
      <c r="CY226"/>
      <c r="CZ226"/>
      <c r="DA226"/>
      <c r="DB226"/>
      <c r="DC226"/>
      <c r="DD226"/>
      <c r="DE226"/>
      <c r="DF226"/>
    </row>
    <row r="227" spans="1:110" s="289" customFormat="1" hidden="1" x14ac:dyDescent="0.25">
      <c r="A227" s="214"/>
      <c r="B227" s="1050"/>
      <c r="C227" s="1051"/>
      <c r="D227" s="1051"/>
      <c r="E227" s="1051"/>
      <c r="F227" s="1051"/>
      <c r="G227" s="1051"/>
      <c r="H227" s="1052"/>
      <c r="I227" s="1340"/>
      <c r="J227" s="1341"/>
      <c r="K227" s="1342"/>
      <c r="L227" s="1343"/>
      <c r="M227" s="1344"/>
      <c r="N227" s="1345"/>
      <c r="O227" s="1345"/>
      <c r="P227" s="1345"/>
      <c r="Q227" s="1345"/>
      <c r="R227" s="1345"/>
      <c r="S227" s="1346"/>
      <c r="T227" s="1347"/>
      <c r="U227" s="1348"/>
      <c r="V227" s="1348"/>
      <c r="W227" s="1349"/>
      <c r="X227" s="286"/>
      <c r="Y227" s="287"/>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c r="BL227"/>
      <c r="BM227"/>
      <c r="BN227"/>
      <c r="BO227"/>
      <c r="BP227"/>
      <c r="BQ227"/>
      <c r="BR227"/>
      <c r="BS227"/>
      <c r="BT227"/>
      <c r="BU227"/>
      <c r="BV227"/>
      <c r="BW227"/>
      <c r="BX227"/>
      <c r="BY227"/>
      <c r="BZ227"/>
      <c r="CA227"/>
      <c r="CB227"/>
      <c r="CC227"/>
      <c r="CD227"/>
      <c r="CE227"/>
      <c r="CF227"/>
      <c r="CG227"/>
      <c r="CH227"/>
      <c r="CI227"/>
      <c r="CJ227"/>
      <c r="CK227"/>
      <c r="CL227"/>
      <c r="CM227"/>
      <c r="CN227"/>
      <c r="CO227"/>
      <c r="CP227"/>
      <c r="CQ227"/>
      <c r="CR227"/>
      <c r="CS227"/>
      <c r="CT227"/>
      <c r="CU227"/>
      <c r="CV227"/>
      <c r="CW227"/>
      <c r="CX227"/>
      <c r="CY227"/>
      <c r="CZ227"/>
      <c r="DA227"/>
      <c r="DB227"/>
      <c r="DC227"/>
      <c r="DD227"/>
      <c r="DE227"/>
      <c r="DF227"/>
    </row>
    <row r="228" spans="1:110" s="289" customFormat="1" hidden="1" x14ac:dyDescent="0.25">
      <c r="A228" s="214"/>
      <c r="B228" s="1050"/>
      <c r="C228" s="1051"/>
      <c r="D228" s="1051"/>
      <c r="E228" s="1051"/>
      <c r="F228" s="1051"/>
      <c r="G228" s="1051"/>
      <c r="H228" s="1052"/>
      <c r="I228" s="1340"/>
      <c r="J228" s="1341"/>
      <c r="K228" s="1342"/>
      <c r="L228" s="1343"/>
      <c r="M228" s="1344"/>
      <c r="N228" s="1345"/>
      <c r="O228" s="1345"/>
      <c r="P228" s="1345"/>
      <c r="Q228" s="1345"/>
      <c r="R228" s="1345"/>
      <c r="S228" s="1346"/>
      <c r="T228" s="1347"/>
      <c r="U228" s="1348"/>
      <c r="V228" s="1348"/>
      <c r="W228" s="1349"/>
      <c r="X228" s="286"/>
      <c r="Y228" s="287"/>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c r="BL228"/>
      <c r="BM228"/>
      <c r="BN228"/>
      <c r="BO228"/>
      <c r="BP228"/>
      <c r="BQ228"/>
      <c r="BR228"/>
      <c r="BS228"/>
      <c r="BT228"/>
      <c r="BU228"/>
      <c r="BV228"/>
      <c r="BW228"/>
      <c r="BX228"/>
      <c r="BY228"/>
      <c r="BZ228"/>
      <c r="CA228"/>
      <c r="CB228"/>
      <c r="CC228"/>
      <c r="CD228"/>
      <c r="CE228"/>
      <c r="CF228"/>
      <c r="CG228"/>
      <c r="CH228"/>
      <c r="CI228"/>
      <c r="CJ228"/>
      <c r="CK228"/>
      <c r="CL228"/>
      <c r="CM228"/>
      <c r="CN228"/>
      <c r="CO228"/>
      <c r="CP228"/>
      <c r="CQ228"/>
      <c r="CR228"/>
      <c r="CS228"/>
      <c r="CT228"/>
      <c r="CU228"/>
      <c r="CV228"/>
      <c r="CW228"/>
      <c r="CX228"/>
      <c r="CY228"/>
      <c r="CZ228"/>
      <c r="DA228"/>
      <c r="DB228"/>
      <c r="DC228"/>
      <c r="DD228"/>
      <c r="DE228"/>
      <c r="DF228"/>
    </row>
    <row r="229" spans="1:110" s="289" customFormat="1" hidden="1" x14ac:dyDescent="0.25">
      <c r="A229" s="214"/>
      <c r="B229" s="1050"/>
      <c r="C229" s="1051"/>
      <c r="D229" s="1051"/>
      <c r="E229" s="1051"/>
      <c r="F229" s="1051"/>
      <c r="G229" s="1051"/>
      <c r="H229" s="1052"/>
      <c r="I229" s="1340"/>
      <c r="J229" s="1341"/>
      <c r="K229" s="1342"/>
      <c r="L229" s="1343"/>
      <c r="M229" s="1344"/>
      <c r="N229" s="1345"/>
      <c r="O229" s="1345"/>
      <c r="P229" s="1345"/>
      <c r="Q229" s="1345"/>
      <c r="R229" s="1345"/>
      <c r="S229" s="1346"/>
      <c r="T229" s="1347"/>
      <c r="U229" s="1348"/>
      <c r="V229" s="1348"/>
      <c r="W229" s="1349"/>
      <c r="X229" s="286"/>
      <c r="Y229" s="287"/>
      <c r="Z229"/>
      <c r="AA229"/>
      <c r="AB229"/>
      <c r="AC229"/>
      <c r="AD229"/>
      <c r="AE229"/>
      <c r="AF229"/>
      <c r="AG229"/>
      <c r="AH229"/>
      <c r="AI229"/>
      <c r="AJ229"/>
      <c r="AK229"/>
      <c r="AL229"/>
      <c r="AM229"/>
      <c r="AN229"/>
      <c r="AO229"/>
      <c r="AP229"/>
      <c r="AQ229"/>
      <c r="AR229"/>
      <c r="AS229"/>
      <c r="AT229"/>
      <c r="AU229"/>
      <c r="AV229"/>
      <c r="AW229"/>
      <c r="AX229"/>
      <c r="AY229"/>
      <c r="AZ229"/>
      <c r="BA229"/>
      <c r="BB229"/>
      <c r="BC229"/>
      <c r="BD229"/>
      <c r="BE229"/>
      <c r="BF229"/>
      <c r="BG229"/>
      <c r="BH229"/>
      <c r="BI229"/>
      <c r="BJ229"/>
      <c r="BK229"/>
      <c r="BL229"/>
      <c r="BM229"/>
      <c r="BN229"/>
      <c r="BO229"/>
      <c r="BP229"/>
      <c r="BQ229"/>
      <c r="BR229"/>
      <c r="BS229"/>
      <c r="BT229"/>
      <c r="BU229"/>
      <c r="BV229"/>
      <c r="BW229"/>
      <c r="BX229"/>
      <c r="BY229"/>
      <c r="BZ229"/>
      <c r="CA229"/>
      <c r="CB229"/>
      <c r="CC229"/>
      <c r="CD229"/>
      <c r="CE229"/>
      <c r="CF229"/>
      <c r="CG229"/>
      <c r="CH229"/>
      <c r="CI229"/>
      <c r="CJ229"/>
      <c r="CK229"/>
      <c r="CL229"/>
      <c r="CM229"/>
      <c r="CN229"/>
      <c r="CO229"/>
      <c r="CP229"/>
      <c r="CQ229"/>
      <c r="CR229"/>
      <c r="CS229"/>
      <c r="CT229"/>
      <c r="CU229"/>
      <c r="CV229"/>
      <c r="CW229"/>
      <c r="CX229"/>
      <c r="CY229"/>
      <c r="CZ229"/>
      <c r="DA229"/>
      <c r="DB229"/>
      <c r="DC229"/>
      <c r="DD229"/>
      <c r="DE229"/>
      <c r="DF229"/>
    </row>
    <row r="230" spans="1:110" s="289" customFormat="1" hidden="1" x14ac:dyDescent="0.25">
      <c r="A230" s="214"/>
      <c r="B230" s="1050"/>
      <c r="C230" s="1051"/>
      <c r="D230" s="1051"/>
      <c r="E230" s="1051"/>
      <c r="F230" s="1051"/>
      <c r="G230" s="1051"/>
      <c r="H230" s="1052"/>
      <c r="I230" s="1340"/>
      <c r="J230" s="1341"/>
      <c r="K230" s="1342"/>
      <c r="L230" s="1343"/>
      <c r="M230" s="1344"/>
      <c r="N230" s="1345"/>
      <c r="O230" s="1345"/>
      <c r="P230" s="1345"/>
      <c r="Q230" s="1345"/>
      <c r="R230" s="1345"/>
      <c r="S230" s="1346"/>
      <c r="T230" s="1347"/>
      <c r="U230" s="1348"/>
      <c r="V230" s="1348"/>
      <c r="W230" s="1349"/>
      <c r="X230" s="286"/>
      <c r="Y230" s="287"/>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c r="BL230"/>
      <c r="BM230"/>
      <c r="BN230"/>
      <c r="BO230"/>
      <c r="BP230"/>
      <c r="BQ230"/>
      <c r="BR230"/>
      <c r="BS230"/>
      <c r="BT230"/>
      <c r="BU230"/>
      <c r="BV230"/>
      <c r="BW230"/>
      <c r="BX230"/>
      <c r="BY230"/>
      <c r="BZ230"/>
      <c r="CA230"/>
      <c r="CB230"/>
      <c r="CC230"/>
      <c r="CD230"/>
      <c r="CE230"/>
      <c r="CF230"/>
      <c r="CG230"/>
      <c r="CH230"/>
      <c r="CI230"/>
      <c r="CJ230"/>
      <c r="CK230"/>
      <c r="CL230"/>
      <c r="CM230"/>
      <c r="CN230"/>
      <c r="CO230"/>
      <c r="CP230"/>
      <c r="CQ230"/>
      <c r="CR230"/>
      <c r="CS230"/>
      <c r="CT230"/>
      <c r="CU230"/>
      <c r="CV230"/>
      <c r="CW230"/>
      <c r="CX230"/>
      <c r="CY230"/>
      <c r="CZ230"/>
      <c r="DA230"/>
      <c r="DB230"/>
      <c r="DC230"/>
      <c r="DD230"/>
      <c r="DE230"/>
      <c r="DF230"/>
    </row>
    <row r="231" spans="1:110" s="289" customFormat="1" hidden="1" x14ac:dyDescent="0.25">
      <c r="A231" s="214"/>
      <c r="B231" s="1050"/>
      <c r="C231" s="1051"/>
      <c r="D231" s="1051"/>
      <c r="E231" s="1051"/>
      <c r="F231" s="1051"/>
      <c r="G231" s="1051"/>
      <c r="H231" s="1052"/>
      <c r="I231" s="1340"/>
      <c r="J231" s="1341"/>
      <c r="K231" s="1342"/>
      <c r="L231" s="1343"/>
      <c r="M231" s="1344"/>
      <c r="N231" s="1345"/>
      <c r="O231" s="1345"/>
      <c r="P231" s="1345"/>
      <c r="Q231" s="1345"/>
      <c r="R231" s="1345"/>
      <c r="S231" s="1346"/>
      <c r="T231" s="1347"/>
      <c r="U231" s="1348"/>
      <c r="V231" s="1348"/>
      <c r="W231" s="1349"/>
      <c r="X231" s="286"/>
      <c r="Y231" s="287"/>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c r="BL231"/>
      <c r="BM231"/>
      <c r="BN231"/>
      <c r="BO231"/>
      <c r="BP231"/>
      <c r="BQ231"/>
      <c r="BR231"/>
      <c r="BS231"/>
      <c r="BT231"/>
      <c r="BU231"/>
      <c r="BV231"/>
      <c r="BW231"/>
      <c r="BX231"/>
      <c r="BY231"/>
      <c r="BZ231"/>
      <c r="CA231"/>
      <c r="CB231"/>
      <c r="CC231"/>
      <c r="CD231"/>
      <c r="CE231"/>
      <c r="CF231"/>
      <c r="CG231"/>
      <c r="CH231"/>
      <c r="CI231"/>
      <c r="CJ231"/>
      <c r="CK231"/>
      <c r="CL231"/>
      <c r="CM231"/>
      <c r="CN231"/>
      <c r="CO231"/>
      <c r="CP231"/>
      <c r="CQ231"/>
      <c r="CR231"/>
      <c r="CS231"/>
      <c r="CT231"/>
      <c r="CU231"/>
      <c r="CV231"/>
      <c r="CW231"/>
      <c r="CX231"/>
      <c r="CY231"/>
      <c r="CZ231"/>
      <c r="DA231"/>
      <c r="DB231"/>
      <c r="DC231"/>
      <c r="DD231"/>
      <c r="DE231"/>
      <c r="DF231"/>
    </row>
    <row r="232" spans="1:110" s="289" customFormat="1" hidden="1" x14ac:dyDescent="0.25">
      <c r="A232" s="214"/>
      <c r="B232" s="1050"/>
      <c r="C232" s="1051"/>
      <c r="D232" s="1051"/>
      <c r="E232" s="1051"/>
      <c r="F232" s="1051"/>
      <c r="G232" s="1051"/>
      <c r="H232" s="1052"/>
      <c r="I232" s="1340"/>
      <c r="J232" s="1341"/>
      <c r="K232" s="1342"/>
      <c r="L232" s="1343"/>
      <c r="M232" s="1344"/>
      <c r="N232" s="1345"/>
      <c r="O232" s="1345"/>
      <c r="P232" s="1345"/>
      <c r="Q232" s="1345"/>
      <c r="R232" s="1345"/>
      <c r="S232" s="1346"/>
      <c r="T232" s="1347"/>
      <c r="U232" s="1348"/>
      <c r="V232" s="1348"/>
      <c r="W232" s="1349"/>
      <c r="X232" s="286"/>
      <c r="Y232" s="287"/>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c r="BL232"/>
      <c r="BM232"/>
      <c r="BN232"/>
      <c r="BO232"/>
      <c r="BP232"/>
      <c r="BQ232"/>
      <c r="BR232"/>
      <c r="BS232"/>
      <c r="BT232"/>
      <c r="BU232"/>
      <c r="BV232"/>
      <c r="BW232"/>
      <c r="BX232"/>
      <c r="BY232"/>
      <c r="BZ232"/>
      <c r="CA232"/>
      <c r="CB232"/>
      <c r="CC232"/>
      <c r="CD232"/>
      <c r="CE232"/>
      <c r="CF232"/>
      <c r="CG232"/>
      <c r="CH232"/>
      <c r="CI232"/>
      <c r="CJ232"/>
      <c r="CK232"/>
      <c r="CL232"/>
      <c r="CM232"/>
      <c r="CN232"/>
      <c r="CO232"/>
      <c r="CP232"/>
      <c r="CQ232"/>
      <c r="CR232"/>
      <c r="CS232"/>
      <c r="CT232"/>
      <c r="CU232"/>
      <c r="CV232"/>
      <c r="CW232"/>
      <c r="CX232"/>
      <c r="CY232"/>
      <c r="CZ232"/>
      <c r="DA232"/>
      <c r="DB232"/>
      <c r="DC232"/>
      <c r="DD232"/>
      <c r="DE232"/>
      <c r="DF232"/>
    </row>
    <row r="233" spans="1:110" s="289" customFormat="1" hidden="1" x14ac:dyDescent="0.25">
      <c r="A233" s="214"/>
      <c r="B233" s="1050"/>
      <c r="C233" s="1051"/>
      <c r="D233" s="1051"/>
      <c r="E233" s="1051"/>
      <c r="F233" s="1051"/>
      <c r="G233" s="1051"/>
      <c r="H233" s="1052"/>
      <c r="I233" s="1340"/>
      <c r="J233" s="1341"/>
      <c r="K233" s="1342"/>
      <c r="L233" s="1343"/>
      <c r="M233" s="1344"/>
      <c r="N233" s="1345"/>
      <c r="O233" s="1345"/>
      <c r="P233" s="1345"/>
      <c r="Q233" s="1345"/>
      <c r="R233" s="1345"/>
      <c r="S233" s="1346"/>
      <c r="T233" s="1347"/>
      <c r="U233" s="1348"/>
      <c r="V233" s="1348"/>
      <c r="W233" s="1349"/>
      <c r="X233" s="286"/>
      <c r="Y233" s="287"/>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c r="BL233"/>
      <c r="BM233"/>
      <c r="BN233"/>
      <c r="BO233"/>
      <c r="BP233"/>
      <c r="BQ233"/>
      <c r="BR233"/>
      <c r="BS233"/>
      <c r="BT233"/>
      <c r="BU233"/>
      <c r="BV233"/>
      <c r="BW233"/>
      <c r="BX233"/>
      <c r="BY233"/>
      <c r="BZ233"/>
      <c r="CA233"/>
      <c r="CB233"/>
      <c r="CC233"/>
      <c r="CD233"/>
      <c r="CE233"/>
      <c r="CF233"/>
      <c r="CG233"/>
      <c r="CH233"/>
      <c r="CI233"/>
      <c r="CJ233"/>
      <c r="CK233"/>
      <c r="CL233"/>
      <c r="CM233"/>
      <c r="CN233"/>
      <c r="CO233"/>
      <c r="CP233"/>
      <c r="CQ233"/>
      <c r="CR233"/>
      <c r="CS233"/>
      <c r="CT233"/>
      <c r="CU233"/>
      <c r="CV233"/>
      <c r="CW233"/>
      <c r="CX233"/>
      <c r="CY233"/>
      <c r="CZ233"/>
      <c r="DA233"/>
      <c r="DB233"/>
      <c r="DC233"/>
      <c r="DD233"/>
      <c r="DE233"/>
      <c r="DF233"/>
    </row>
    <row r="234" spans="1:110" s="289" customFormat="1" hidden="1" x14ac:dyDescent="0.25">
      <c r="A234" s="214"/>
      <c r="B234" s="1050"/>
      <c r="C234" s="1051"/>
      <c r="D234" s="1051"/>
      <c r="E234" s="1051"/>
      <c r="F234" s="1051"/>
      <c r="G234" s="1051"/>
      <c r="H234" s="1052"/>
      <c r="I234" s="1340"/>
      <c r="J234" s="1341"/>
      <c r="K234" s="1342"/>
      <c r="L234" s="1343"/>
      <c r="M234" s="1344"/>
      <c r="N234" s="1345"/>
      <c r="O234" s="1345"/>
      <c r="P234" s="1345"/>
      <c r="Q234" s="1345"/>
      <c r="R234" s="1345"/>
      <c r="S234" s="1346"/>
      <c r="T234" s="1347"/>
      <c r="U234" s="1348"/>
      <c r="V234" s="1348"/>
      <c r="W234" s="1349"/>
      <c r="X234" s="286"/>
      <c r="Y234" s="287"/>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c r="BL234"/>
      <c r="BM234"/>
      <c r="BN234"/>
      <c r="BO234"/>
      <c r="BP234"/>
      <c r="BQ234"/>
      <c r="BR234"/>
      <c r="BS234"/>
      <c r="BT234"/>
      <c r="BU234"/>
      <c r="BV234"/>
      <c r="BW234"/>
      <c r="BX234"/>
      <c r="BY234"/>
      <c r="BZ234"/>
      <c r="CA234"/>
      <c r="CB234"/>
      <c r="CC234"/>
      <c r="CD234"/>
      <c r="CE234"/>
      <c r="CF234"/>
      <c r="CG234"/>
      <c r="CH234"/>
      <c r="CI234"/>
      <c r="CJ234"/>
      <c r="CK234"/>
      <c r="CL234"/>
      <c r="CM234"/>
      <c r="CN234"/>
      <c r="CO234"/>
      <c r="CP234"/>
      <c r="CQ234"/>
      <c r="CR234"/>
      <c r="CS234"/>
      <c r="CT234"/>
      <c r="CU234"/>
      <c r="CV234"/>
      <c r="CW234"/>
      <c r="CX234"/>
      <c r="CY234"/>
      <c r="CZ234"/>
      <c r="DA234"/>
      <c r="DB234"/>
      <c r="DC234"/>
      <c r="DD234"/>
      <c r="DE234"/>
      <c r="DF234"/>
    </row>
    <row r="235" spans="1:110" s="289" customFormat="1" ht="14.25" customHeight="1" x14ac:dyDescent="0.25">
      <c r="A235" s="288" t="s">
        <v>919</v>
      </c>
      <c r="B235" s="1309" t="s">
        <v>924</v>
      </c>
      <c r="C235" s="1310"/>
      <c r="D235" s="1310"/>
      <c r="E235" s="1310"/>
      <c r="F235" s="1310"/>
      <c r="G235" s="1310"/>
      <c r="H235" s="1311"/>
      <c r="I235" s="1312"/>
      <c r="J235" s="1312"/>
      <c r="K235" s="1313"/>
      <c r="L235" s="1314"/>
      <c r="M235" s="1315"/>
      <c r="N235" s="1316"/>
      <c r="O235" s="1316"/>
      <c r="P235" s="1316"/>
      <c r="Q235" s="1316"/>
      <c r="R235" s="1316"/>
      <c r="S235" s="1317"/>
      <c r="T235" s="1318">
        <f>'Продукты пит детсады 342-530'!G6+0.17</f>
        <v>947452.52000000014</v>
      </c>
      <c r="U235" s="1319"/>
      <c r="V235" s="1319"/>
      <c r="W235" s="1320"/>
      <c r="X235" s="286" t="s">
        <v>371</v>
      </c>
      <c r="Y235" s="287"/>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c r="BL235"/>
      <c r="BM235"/>
      <c r="BN235"/>
      <c r="BO235"/>
      <c r="BP235"/>
      <c r="BQ235"/>
      <c r="BR235"/>
      <c r="BS235"/>
      <c r="BT235"/>
      <c r="BU235"/>
      <c r="BV235"/>
      <c r="BW235"/>
      <c r="BX235"/>
      <c r="BY235"/>
      <c r="BZ235"/>
      <c r="CA235"/>
      <c r="CB235"/>
      <c r="CC235"/>
      <c r="CD235"/>
      <c r="CE235"/>
      <c r="CF235"/>
      <c r="CG235"/>
      <c r="CH235"/>
      <c r="CI235"/>
      <c r="CJ235"/>
      <c r="CK235"/>
      <c r="CL235"/>
      <c r="CM235"/>
      <c r="CN235"/>
      <c r="CO235"/>
      <c r="CP235"/>
      <c r="CQ235"/>
      <c r="CR235"/>
      <c r="CS235"/>
      <c r="CT235"/>
      <c r="CU235"/>
      <c r="CV235"/>
      <c r="CW235"/>
      <c r="CX235"/>
      <c r="CY235"/>
      <c r="CZ235"/>
      <c r="DA235"/>
      <c r="DB235"/>
      <c r="DC235"/>
      <c r="DD235"/>
      <c r="DE235"/>
      <c r="DF235"/>
    </row>
    <row r="236" spans="1:110" customFormat="1" x14ac:dyDescent="0.25">
      <c r="A236" s="834"/>
      <c r="B236" s="834"/>
      <c r="C236" s="834"/>
      <c r="D236" s="834"/>
      <c r="E236" s="834"/>
      <c r="F236" s="834"/>
      <c r="G236" s="834"/>
      <c r="H236" s="834"/>
      <c r="I236" s="834"/>
      <c r="J236" s="834"/>
      <c r="K236" s="834"/>
      <c r="L236" s="834"/>
      <c r="M236" s="1239" t="s">
        <v>809</v>
      </c>
      <c r="N236" s="1239"/>
      <c r="O236" s="1239"/>
      <c r="P236" s="1239"/>
      <c r="Q236" s="1239"/>
      <c r="R236" s="1239"/>
      <c r="S236" s="1239"/>
      <c r="T236" s="1321">
        <f>T235+T220+T208+T207+T205+T202+T198</f>
        <v>1016262.5200000001</v>
      </c>
      <c r="U236" s="1322"/>
      <c r="V236" s="1322"/>
      <c r="W236" s="1323"/>
      <c r="X236" s="286"/>
      <c r="Y236" s="287"/>
    </row>
    <row r="237" spans="1:110" customFormat="1" x14ac:dyDescent="0.25">
      <c r="A237" s="834"/>
      <c r="B237" s="834"/>
      <c r="C237" s="834"/>
      <c r="D237" s="834"/>
      <c r="E237" s="834"/>
      <c r="F237" s="834"/>
      <c r="G237" s="834"/>
      <c r="H237" s="834"/>
      <c r="I237" s="834"/>
      <c r="J237" s="834"/>
      <c r="K237" s="834"/>
      <c r="L237" s="834"/>
      <c r="M237" s="1239" t="s">
        <v>810</v>
      </c>
      <c r="N237" s="1239"/>
      <c r="O237" s="1239"/>
      <c r="P237" s="1239"/>
      <c r="Q237" s="1239"/>
      <c r="R237" s="1239"/>
      <c r="S237" s="1239"/>
      <c r="T237" s="1324">
        <v>1025262.35</v>
      </c>
      <c r="U237" s="1325"/>
      <c r="V237" s="1325"/>
      <c r="W237" s="1326"/>
      <c r="X237" s="286"/>
      <c r="Y237" s="287"/>
    </row>
    <row r="238" spans="1:110" customFormat="1" x14ac:dyDescent="0.25">
      <c r="A238" s="834"/>
      <c r="B238" s="834"/>
      <c r="C238" s="834"/>
      <c r="D238" s="834"/>
      <c r="E238" s="834"/>
      <c r="F238" s="834"/>
      <c r="G238" s="834"/>
      <c r="H238" s="834"/>
      <c r="I238" s="834"/>
      <c r="J238" s="834"/>
      <c r="K238" s="834"/>
      <c r="L238" s="834"/>
      <c r="M238" s="1239" t="s">
        <v>908</v>
      </c>
      <c r="N238" s="1239"/>
      <c r="O238" s="1239"/>
      <c r="P238" s="1239"/>
      <c r="Q238" s="1239"/>
      <c r="R238" s="1239"/>
      <c r="S238" s="1239"/>
      <c r="T238" s="1327">
        <v>1331678.9032800002</v>
      </c>
      <c r="U238" s="1327"/>
      <c r="V238" s="1327"/>
      <c r="W238" s="1327"/>
      <c r="X238" s="286"/>
      <c r="Y238" s="287"/>
    </row>
    <row r="239" spans="1:110" customFormat="1" ht="9" customHeight="1" x14ac:dyDescent="0.25">
      <c r="A239" s="212"/>
      <c r="B239" s="212"/>
      <c r="C239" s="212"/>
      <c r="D239" s="212"/>
      <c r="E239" s="212"/>
      <c r="F239" s="212"/>
      <c r="G239" s="212"/>
      <c r="H239" s="212"/>
      <c r="I239" s="212"/>
      <c r="J239" s="212"/>
      <c r="K239" s="212"/>
      <c r="L239" s="212"/>
      <c r="M239" s="290"/>
      <c r="N239" s="290"/>
      <c r="O239" s="290"/>
      <c r="P239" s="290"/>
      <c r="Q239" s="290"/>
      <c r="R239" s="290"/>
      <c r="S239" s="290"/>
      <c r="T239" s="134"/>
      <c r="U239" s="134"/>
      <c r="V239" s="134"/>
      <c r="W239" s="134"/>
      <c r="X239" s="286"/>
      <c r="Y239" s="287"/>
    </row>
    <row r="240" spans="1:110" customFormat="1" x14ac:dyDescent="0.25">
      <c r="A240" s="1328" t="s">
        <v>922</v>
      </c>
      <c r="B240" s="1329"/>
      <c r="C240" s="1329"/>
      <c r="D240" s="1329"/>
      <c r="E240" s="1329"/>
      <c r="F240" s="1329"/>
      <c r="G240" s="1329"/>
      <c r="H240" s="1329"/>
      <c r="I240" s="1329"/>
      <c r="J240" s="1329"/>
      <c r="K240" s="1329"/>
      <c r="L240" s="1329"/>
      <c r="M240" s="1329"/>
      <c r="N240" s="1329"/>
      <c r="O240" s="1329"/>
      <c r="P240" s="1329"/>
      <c r="Q240" s="1329"/>
      <c r="R240" s="1329"/>
      <c r="S240" s="1329"/>
      <c r="T240" s="1329"/>
      <c r="U240" s="1329"/>
      <c r="V240" s="1329"/>
      <c r="W240" s="1329"/>
      <c r="X240" s="286"/>
      <c r="Y240" s="287"/>
    </row>
    <row r="241" spans="1:110" customFormat="1" x14ac:dyDescent="0.25">
      <c r="A241" s="1329"/>
      <c r="B241" s="1329"/>
      <c r="C241" s="1329"/>
      <c r="D241" s="1329"/>
      <c r="E241" s="1329"/>
      <c r="F241" s="1329"/>
      <c r="G241" s="1329"/>
      <c r="H241" s="1329"/>
      <c r="I241" s="1329"/>
      <c r="J241" s="1329"/>
      <c r="K241" s="1329"/>
      <c r="L241" s="1329"/>
      <c r="M241" s="1329"/>
      <c r="N241" s="1329"/>
      <c r="O241" s="1329"/>
      <c r="P241" s="1329"/>
      <c r="Q241" s="1329"/>
      <c r="R241" s="1329"/>
      <c r="S241" s="1329"/>
      <c r="T241" s="1329"/>
      <c r="U241" s="1329"/>
      <c r="V241" s="1329"/>
      <c r="W241" s="1329"/>
      <c r="X241" s="286"/>
      <c r="Y241" s="287"/>
    </row>
    <row r="242" spans="1:110" customFormat="1" ht="27" customHeight="1" x14ac:dyDescent="0.25">
      <c r="A242" s="282" t="s">
        <v>515</v>
      </c>
      <c r="B242" s="1270" t="s">
        <v>812</v>
      </c>
      <c r="C242" s="1330"/>
      <c r="D242" s="1330"/>
      <c r="E242" s="1330"/>
      <c r="F242" s="1330"/>
      <c r="G242" s="1330"/>
      <c r="H242" s="1271"/>
      <c r="I242" s="1331" t="s">
        <v>845</v>
      </c>
      <c r="J242" s="1331"/>
      <c r="K242" s="1332" t="s">
        <v>482</v>
      </c>
      <c r="L242" s="1333"/>
      <c r="M242" s="1270" t="s">
        <v>803</v>
      </c>
      <c r="N242" s="1330"/>
      <c r="O242" s="1330"/>
      <c r="P242" s="1330"/>
      <c r="Q242" s="1330"/>
      <c r="R242" s="1330"/>
      <c r="S242" s="1271"/>
      <c r="T242" s="1334" t="s">
        <v>846</v>
      </c>
      <c r="U242" s="1335"/>
      <c r="V242" s="1335"/>
      <c r="W242" s="1285"/>
      <c r="X242" s="286" t="s">
        <v>112</v>
      </c>
      <c r="Y242" s="287"/>
    </row>
    <row r="243" spans="1:110" customFormat="1" x14ac:dyDescent="0.25">
      <c r="A243" s="282">
        <v>1</v>
      </c>
      <c r="B243" s="1336">
        <v>2</v>
      </c>
      <c r="C243" s="1337"/>
      <c r="D243" s="1337"/>
      <c r="E243" s="1337"/>
      <c r="F243" s="1337"/>
      <c r="G243" s="1337"/>
      <c r="H243" s="1338"/>
      <c r="I243" s="1339">
        <v>3</v>
      </c>
      <c r="J243" s="1339"/>
      <c r="K243" s="1336">
        <v>4</v>
      </c>
      <c r="L243" s="1338"/>
      <c r="M243" s="1336">
        <v>5</v>
      </c>
      <c r="N243" s="1337"/>
      <c r="O243" s="1337"/>
      <c r="P243" s="1337"/>
      <c r="Q243" s="1337"/>
      <c r="R243" s="1337"/>
      <c r="S243" s="1338"/>
      <c r="T243" s="1336">
        <v>6</v>
      </c>
      <c r="U243" s="1337"/>
      <c r="V243" s="1337"/>
      <c r="W243" s="1338"/>
      <c r="X243" s="286" t="s">
        <v>999</v>
      </c>
      <c r="Y243" s="287"/>
    </row>
    <row r="244" spans="1:110" customFormat="1" x14ac:dyDescent="0.25">
      <c r="A244" s="294">
        <v>1</v>
      </c>
      <c r="B244" s="1295" t="s">
        <v>847</v>
      </c>
      <c r="C244" s="1296"/>
      <c r="D244" s="1296"/>
      <c r="E244" s="1296"/>
      <c r="F244" s="1296"/>
      <c r="G244" s="1296"/>
      <c r="H244" s="1297"/>
      <c r="I244" s="1298"/>
      <c r="J244" s="1298"/>
      <c r="K244" s="1299"/>
      <c r="L244" s="1300"/>
      <c r="M244" s="1301"/>
      <c r="N244" s="1302"/>
      <c r="O244" s="1302"/>
      <c r="P244" s="1302"/>
      <c r="Q244" s="1302"/>
      <c r="R244" s="1302"/>
      <c r="S244" s="1303"/>
      <c r="T244" s="1304"/>
      <c r="U244" s="1305"/>
      <c r="V244" s="1305"/>
      <c r="W244" s="1305"/>
      <c r="X244" s="286"/>
      <c r="Y244" s="287"/>
    </row>
    <row r="245" spans="1:110" customFormat="1" x14ac:dyDescent="0.25">
      <c r="A245" s="294"/>
      <c r="B245" s="1295" t="s">
        <v>848</v>
      </c>
      <c r="C245" s="1296"/>
      <c r="D245" s="1296"/>
      <c r="E245" s="1296"/>
      <c r="F245" s="1296"/>
      <c r="G245" s="1296"/>
      <c r="H245" s="1297"/>
      <c r="I245" s="1298"/>
      <c r="J245" s="1298"/>
      <c r="K245" s="1299"/>
      <c r="L245" s="1300"/>
      <c r="M245" s="1301"/>
      <c r="N245" s="1302"/>
      <c r="O245" s="1302"/>
      <c r="P245" s="1302"/>
      <c r="Q245" s="1302"/>
      <c r="R245" s="1302"/>
      <c r="S245" s="1303"/>
      <c r="T245" s="1306"/>
      <c r="U245" s="1307"/>
      <c r="V245" s="1307"/>
      <c r="W245" s="1308"/>
      <c r="X245" s="286"/>
      <c r="Y245" s="287"/>
    </row>
    <row r="246" spans="1:110" customFormat="1" ht="45.75" customHeight="1" x14ac:dyDescent="0.25">
      <c r="A246" s="295" t="s">
        <v>849</v>
      </c>
      <c r="B246" s="1266" t="s">
        <v>992</v>
      </c>
      <c r="C246" s="1267"/>
      <c r="D246" s="1267"/>
      <c r="E246" s="1267"/>
      <c r="F246" s="1267"/>
      <c r="G246" s="1267"/>
      <c r="H246" s="1268"/>
      <c r="I246" s="1289" t="s">
        <v>850</v>
      </c>
      <c r="J246" s="1289"/>
      <c r="K246" s="1270"/>
      <c r="L246" s="1271"/>
      <c r="M246" s="1275"/>
      <c r="N246" s="1276"/>
      <c r="O246" s="1276"/>
      <c r="P246" s="1276"/>
      <c r="Q246" s="1276"/>
      <c r="R246" s="1276"/>
      <c r="S246" s="1277"/>
      <c r="T246" s="1286">
        <f>SUM(T247:W249)</f>
        <v>0</v>
      </c>
      <c r="U246" s="1287"/>
      <c r="V246" s="1287"/>
      <c r="W246" s="1288"/>
      <c r="X246" s="286" t="s">
        <v>383</v>
      </c>
      <c r="Y246" s="287"/>
    </row>
    <row r="247" spans="1:110" s="289" customFormat="1" x14ac:dyDescent="0.25">
      <c r="A247" s="294"/>
      <c r="B247" s="1266" t="s">
        <v>1000</v>
      </c>
      <c r="C247" s="1267"/>
      <c r="D247" s="1267"/>
      <c r="E247" s="1267"/>
      <c r="F247" s="1267"/>
      <c r="G247" s="1267"/>
      <c r="H247" s="1268"/>
      <c r="I247" s="1284"/>
      <c r="J247" s="1285"/>
      <c r="K247" s="1270"/>
      <c r="L247" s="1271"/>
      <c r="M247" s="1286"/>
      <c r="N247" s="1287"/>
      <c r="O247" s="1287"/>
      <c r="P247" s="1287"/>
      <c r="Q247" s="1287"/>
      <c r="R247" s="1287"/>
      <c r="S247" s="1288"/>
      <c r="T247" s="1286">
        <f t="shared" ref="T247:T249" si="11">K247*M247</f>
        <v>0</v>
      </c>
      <c r="U247" s="1287"/>
      <c r="V247" s="1287"/>
      <c r="W247" s="1288"/>
      <c r="X247" s="286"/>
      <c r="Y247" s="287"/>
      <c r="Z247"/>
      <c r="AA247"/>
      <c r="AB247"/>
      <c r="AC247"/>
      <c r="AD247"/>
      <c r="AE247"/>
      <c r="AF247"/>
      <c r="AG247"/>
      <c r="AH247"/>
      <c r="AI247"/>
      <c r="AJ247"/>
      <c r="AK247"/>
      <c r="AL247"/>
      <c r="AM247"/>
      <c r="AN247"/>
      <c r="AO247"/>
      <c r="AP247"/>
      <c r="AQ247"/>
      <c r="AR247"/>
      <c r="AS247"/>
      <c r="AT247"/>
      <c r="AU247"/>
      <c r="AV247"/>
      <c r="AW247"/>
      <c r="AX247"/>
      <c r="AY247"/>
      <c r="AZ247"/>
      <c r="BA247"/>
      <c r="BB247"/>
      <c r="BC247"/>
      <c r="BD247"/>
      <c r="BE247"/>
      <c r="BF247"/>
      <c r="BG247"/>
      <c r="BH247"/>
      <c r="BI247"/>
      <c r="BJ247"/>
      <c r="BK247"/>
      <c r="BL247"/>
      <c r="BM247"/>
      <c r="BN247"/>
      <c r="BO247"/>
      <c r="BP247"/>
      <c r="BQ247"/>
      <c r="BR247"/>
      <c r="BS247"/>
      <c r="BT247"/>
      <c r="BU247"/>
      <c r="BV247"/>
      <c r="BW247"/>
      <c r="BX247"/>
      <c r="BY247"/>
      <c r="BZ247"/>
      <c r="CA247"/>
      <c r="CB247"/>
      <c r="CC247"/>
      <c r="CD247"/>
      <c r="CE247"/>
      <c r="CF247"/>
      <c r="CG247"/>
      <c r="CH247"/>
      <c r="CI247"/>
      <c r="CJ247"/>
      <c r="CK247"/>
      <c r="CL247"/>
      <c r="CM247"/>
      <c r="CN247"/>
      <c r="CO247"/>
      <c r="CP247"/>
      <c r="CQ247"/>
      <c r="CR247"/>
      <c r="CS247"/>
      <c r="CT247"/>
      <c r="CU247"/>
      <c r="CV247"/>
      <c r="CW247"/>
      <c r="CX247"/>
      <c r="CY247"/>
      <c r="CZ247"/>
      <c r="DA247"/>
      <c r="DB247"/>
      <c r="DC247"/>
      <c r="DD247"/>
      <c r="DE247"/>
      <c r="DF247"/>
    </row>
    <row r="248" spans="1:110" s="289" customFormat="1" x14ac:dyDescent="0.25">
      <c r="A248" s="294"/>
      <c r="B248" s="1266" t="s">
        <v>1001</v>
      </c>
      <c r="C248" s="1267"/>
      <c r="D248" s="1267"/>
      <c r="E248" s="1267"/>
      <c r="F248" s="1267"/>
      <c r="G248" s="1267"/>
      <c r="H248" s="1268"/>
      <c r="I248" s="1284"/>
      <c r="J248" s="1285"/>
      <c r="K248" s="1284"/>
      <c r="L248" s="1285"/>
      <c r="M248" s="1286"/>
      <c r="N248" s="1287"/>
      <c r="O248" s="1287"/>
      <c r="P248" s="1287"/>
      <c r="Q248" s="1287"/>
      <c r="R248" s="1287"/>
      <c r="S248" s="1288"/>
      <c r="T248" s="1286">
        <f t="shared" si="11"/>
        <v>0</v>
      </c>
      <c r="U248" s="1287"/>
      <c r="V248" s="1287"/>
      <c r="W248" s="1288"/>
      <c r="X248" s="286"/>
      <c r="Y248" s="287"/>
      <c r="Z248"/>
      <c r="AA248"/>
      <c r="AB248"/>
      <c r="AC248"/>
      <c r="AD248"/>
      <c r="AE248"/>
      <c r="AF248"/>
      <c r="AG248"/>
      <c r="AH248"/>
      <c r="AI248"/>
      <c r="AJ248"/>
      <c r="AK248"/>
      <c r="AL248"/>
      <c r="AM248"/>
      <c r="AN248"/>
      <c r="AO248"/>
      <c r="AP248"/>
      <c r="AQ248"/>
      <c r="AR248"/>
      <c r="AS248"/>
      <c r="AT248"/>
      <c r="AU248"/>
      <c r="AV248"/>
      <c r="AW248"/>
      <c r="AX248"/>
      <c r="AY248"/>
      <c r="AZ248"/>
      <c r="BA248"/>
      <c r="BB248"/>
      <c r="BC248"/>
      <c r="BD248"/>
      <c r="BE248"/>
      <c r="BF248"/>
      <c r="BG248"/>
      <c r="BH248"/>
      <c r="BI248"/>
      <c r="BJ248"/>
      <c r="BK248"/>
      <c r="BL248"/>
      <c r="BM248"/>
      <c r="BN248"/>
      <c r="BO248"/>
      <c r="BP248"/>
      <c r="BQ248"/>
      <c r="BR248"/>
      <c r="BS248"/>
      <c r="BT248"/>
      <c r="BU248"/>
      <c r="BV248"/>
      <c r="BW248"/>
      <c r="BX248"/>
      <c r="BY248"/>
      <c r="BZ248"/>
      <c r="CA248"/>
      <c r="CB248"/>
      <c r="CC248"/>
      <c r="CD248"/>
      <c r="CE248"/>
      <c r="CF248"/>
      <c r="CG248"/>
      <c r="CH248"/>
      <c r="CI248"/>
      <c r="CJ248"/>
      <c r="CK248"/>
      <c r="CL248"/>
      <c r="CM248"/>
      <c r="CN248"/>
      <c r="CO248"/>
      <c r="CP248"/>
      <c r="CQ248"/>
      <c r="CR248"/>
      <c r="CS248"/>
      <c r="CT248"/>
      <c r="CU248"/>
      <c r="CV248"/>
      <c r="CW248"/>
      <c r="CX248"/>
      <c r="CY248"/>
      <c r="CZ248"/>
      <c r="DA248"/>
      <c r="DB248"/>
      <c r="DC248"/>
      <c r="DD248"/>
      <c r="DE248"/>
      <c r="DF248"/>
    </row>
    <row r="249" spans="1:110" s="289" customFormat="1" ht="15.75" customHeight="1" x14ac:dyDescent="0.25">
      <c r="A249" s="294"/>
      <c r="B249" s="1266" t="s">
        <v>1002</v>
      </c>
      <c r="C249" s="1267"/>
      <c r="D249" s="1267"/>
      <c r="E249" s="1267"/>
      <c r="F249" s="1267"/>
      <c r="G249" s="1267"/>
      <c r="H249" s="1268"/>
      <c r="I249" s="1284"/>
      <c r="J249" s="1285"/>
      <c r="K249" s="1284"/>
      <c r="L249" s="1285"/>
      <c r="M249" s="1286"/>
      <c r="N249" s="1287"/>
      <c r="O249" s="1287"/>
      <c r="P249" s="1287"/>
      <c r="Q249" s="1287"/>
      <c r="R249" s="1287"/>
      <c r="S249" s="1288"/>
      <c r="T249" s="1286">
        <f t="shared" si="11"/>
        <v>0</v>
      </c>
      <c r="U249" s="1287"/>
      <c r="V249" s="1287"/>
      <c r="W249" s="1288"/>
      <c r="X249" s="286"/>
      <c r="Y249" s="287"/>
      <c r="Z249"/>
      <c r="AA249"/>
      <c r="AB249"/>
      <c r="AC249"/>
      <c r="AD249"/>
      <c r="AE249"/>
      <c r="AF249"/>
      <c r="AG249"/>
      <c r="AH249"/>
      <c r="AI249"/>
      <c r="AJ249"/>
      <c r="AK249"/>
      <c r="AL249"/>
      <c r="AM249"/>
      <c r="AN249"/>
      <c r="AO249"/>
      <c r="AP249"/>
      <c r="AQ249"/>
      <c r="AR249"/>
      <c r="AS249"/>
      <c r="AT249"/>
      <c r="AU249"/>
      <c r="AV249"/>
      <c r="AW249"/>
      <c r="AX249"/>
      <c r="AY249"/>
      <c r="AZ249"/>
      <c r="BA249"/>
      <c r="BB249"/>
      <c r="BC249"/>
      <c r="BD249"/>
      <c r="BE249"/>
      <c r="BF249"/>
      <c r="BG249"/>
      <c r="BH249"/>
      <c r="BI249"/>
      <c r="BJ249"/>
      <c r="BK249"/>
      <c r="BL249"/>
      <c r="BM249"/>
      <c r="BN249"/>
      <c r="BO249"/>
      <c r="BP249"/>
      <c r="BQ249"/>
      <c r="BR249"/>
      <c r="BS249"/>
      <c r="BT249"/>
      <c r="BU249"/>
      <c r="BV249"/>
      <c r="BW249"/>
      <c r="BX249"/>
      <c r="BY249"/>
      <c r="BZ249"/>
      <c r="CA249"/>
      <c r="CB249"/>
      <c r="CC249"/>
      <c r="CD249"/>
      <c r="CE249"/>
      <c r="CF249"/>
      <c r="CG249"/>
      <c r="CH249"/>
      <c r="CI249"/>
      <c r="CJ249"/>
      <c r="CK249"/>
      <c r="CL249"/>
      <c r="CM249"/>
      <c r="CN249"/>
      <c r="CO249"/>
      <c r="CP249"/>
      <c r="CQ249"/>
      <c r="CR249"/>
      <c r="CS249"/>
      <c r="CT249"/>
      <c r="CU249"/>
      <c r="CV249"/>
      <c r="CW249"/>
      <c r="CX249"/>
      <c r="CY249"/>
      <c r="CZ249"/>
      <c r="DA249"/>
      <c r="DB249"/>
      <c r="DC249"/>
      <c r="DD249"/>
      <c r="DE249"/>
      <c r="DF249"/>
    </row>
    <row r="250" spans="1:110" customFormat="1" x14ac:dyDescent="0.25">
      <c r="A250" s="295" t="s">
        <v>851</v>
      </c>
      <c r="B250" s="1266" t="s">
        <v>852</v>
      </c>
      <c r="C250" s="1267"/>
      <c r="D250" s="1267"/>
      <c r="E250" s="1267"/>
      <c r="F250" s="1267"/>
      <c r="G250" s="1267"/>
      <c r="H250" s="1268"/>
      <c r="I250" s="1289"/>
      <c r="J250" s="1289"/>
      <c r="K250" s="1270"/>
      <c r="L250" s="1271"/>
      <c r="M250" s="1290"/>
      <c r="N250" s="1291"/>
      <c r="O250" s="1291"/>
      <c r="P250" s="1291"/>
      <c r="Q250" s="1291"/>
      <c r="R250" s="1291"/>
      <c r="S250" s="1292"/>
      <c r="T250" s="1286">
        <f>T251+T252</f>
        <v>0</v>
      </c>
      <c r="U250" s="1287"/>
      <c r="V250" s="1287"/>
      <c r="W250" s="1288"/>
      <c r="X250" s="286" t="s">
        <v>374</v>
      </c>
      <c r="Y250" s="287"/>
    </row>
    <row r="251" spans="1:110" customFormat="1" ht="26.25" customHeight="1" x14ac:dyDescent="0.25">
      <c r="A251" s="294"/>
      <c r="B251" s="1266" t="s">
        <v>923</v>
      </c>
      <c r="C251" s="1267"/>
      <c r="D251" s="1267"/>
      <c r="E251" s="1267"/>
      <c r="F251" s="1267"/>
      <c r="G251" s="1267"/>
      <c r="H251" s="1268"/>
      <c r="I251" s="1289" t="s">
        <v>853</v>
      </c>
      <c r="J251" s="1289"/>
      <c r="K251" s="1293"/>
      <c r="L251" s="1294"/>
      <c r="M251" s="1275"/>
      <c r="N251" s="1276"/>
      <c r="O251" s="1276"/>
      <c r="P251" s="1276"/>
      <c r="Q251" s="1276"/>
      <c r="R251" s="1276"/>
      <c r="S251" s="1277"/>
      <c r="T251" s="1286">
        <f t="shared" ref="T251:T252" si="12">K251*M251</f>
        <v>0</v>
      </c>
      <c r="U251" s="1287"/>
      <c r="V251" s="1287"/>
      <c r="W251" s="1288"/>
      <c r="X251" s="286"/>
      <c r="Y251" s="287"/>
      <c r="AE251" s="73"/>
    </row>
    <row r="252" spans="1:110" customFormat="1" ht="26.25" customHeight="1" x14ac:dyDescent="0.25">
      <c r="A252" s="294"/>
      <c r="B252" s="1266" t="s">
        <v>995</v>
      </c>
      <c r="C252" s="1267"/>
      <c r="D252" s="1267"/>
      <c r="E252" s="1267"/>
      <c r="F252" s="1267"/>
      <c r="G252" s="1267"/>
      <c r="H252" s="1268"/>
      <c r="I252" s="1289" t="s">
        <v>853</v>
      </c>
      <c r="J252" s="1289"/>
      <c r="K252" s="1293"/>
      <c r="L252" s="1294"/>
      <c r="M252" s="1275"/>
      <c r="N252" s="1276"/>
      <c r="O252" s="1276"/>
      <c r="P252" s="1276"/>
      <c r="Q252" s="1276"/>
      <c r="R252" s="1276"/>
      <c r="S252" s="1277"/>
      <c r="T252" s="1286">
        <f t="shared" si="12"/>
        <v>0</v>
      </c>
      <c r="U252" s="1287"/>
      <c r="V252" s="1287"/>
      <c r="W252" s="1288"/>
      <c r="X252" s="286"/>
      <c r="Y252" s="287"/>
      <c r="AE252" s="73"/>
    </row>
    <row r="253" spans="1:110" customFormat="1" x14ac:dyDescent="0.25">
      <c r="A253" s="295" t="s">
        <v>854</v>
      </c>
      <c r="B253" s="1266" t="s">
        <v>855</v>
      </c>
      <c r="C253" s="1267"/>
      <c r="D253" s="1267"/>
      <c r="E253" s="1267"/>
      <c r="F253" s="1267"/>
      <c r="G253" s="1267"/>
      <c r="H253" s="1268"/>
      <c r="I253" s="1289" t="s">
        <v>850</v>
      </c>
      <c r="J253" s="1289"/>
      <c r="K253" s="1270"/>
      <c r="L253" s="1271"/>
      <c r="M253" s="1275"/>
      <c r="N253" s="1276"/>
      <c r="O253" s="1276"/>
      <c r="P253" s="1276"/>
      <c r="Q253" s="1276"/>
      <c r="R253" s="1276"/>
      <c r="S253" s="1277"/>
      <c r="T253" s="1286"/>
      <c r="U253" s="1287"/>
      <c r="V253" s="1287"/>
      <c r="W253" s="1288"/>
      <c r="X253" s="286" t="s">
        <v>377</v>
      </c>
      <c r="Y253" s="287"/>
    </row>
    <row r="254" spans="1:110" customFormat="1" ht="31.5" customHeight="1" x14ac:dyDescent="0.25">
      <c r="A254" s="295" t="s">
        <v>856</v>
      </c>
      <c r="B254" s="1266" t="s">
        <v>997</v>
      </c>
      <c r="C254" s="1267"/>
      <c r="D254" s="1267"/>
      <c r="E254" s="1267"/>
      <c r="F254" s="1267"/>
      <c r="G254" s="1267"/>
      <c r="H254" s="1268"/>
      <c r="I254" s="1289" t="s">
        <v>850</v>
      </c>
      <c r="J254" s="1289"/>
      <c r="K254" s="1270"/>
      <c r="L254" s="1271"/>
      <c r="M254" s="1275"/>
      <c r="N254" s="1276"/>
      <c r="O254" s="1276"/>
      <c r="P254" s="1276"/>
      <c r="Q254" s="1276"/>
      <c r="R254" s="1276"/>
      <c r="S254" s="1277"/>
      <c r="T254" s="1286">
        <f t="shared" ref="T254" si="13">K254*M254</f>
        <v>0</v>
      </c>
      <c r="U254" s="1287"/>
      <c r="V254" s="1287"/>
      <c r="W254" s="1288"/>
      <c r="X254" s="286" t="s">
        <v>389</v>
      </c>
      <c r="Y254" s="287"/>
    </row>
    <row r="255" spans="1:110" customFormat="1" ht="35.25" customHeight="1" x14ac:dyDescent="0.25">
      <c r="A255" s="295" t="s">
        <v>917</v>
      </c>
      <c r="B255" s="1266" t="s">
        <v>920</v>
      </c>
      <c r="C255" s="1267"/>
      <c r="D255" s="1267"/>
      <c r="E255" s="1267"/>
      <c r="F255" s="1267"/>
      <c r="G255" s="1267"/>
      <c r="H255" s="1268"/>
      <c r="I255" s="1289" t="s">
        <v>850</v>
      </c>
      <c r="J255" s="1289"/>
      <c r="K255" s="1270"/>
      <c r="L255" s="1271"/>
      <c r="M255" s="1275"/>
      <c r="N255" s="1276"/>
      <c r="O255" s="1276"/>
      <c r="P255" s="1276"/>
      <c r="Q255" s="1276"/>
      <c r="R255" s="1276"/>
      <c r="S255" s="1277"/>
      <c r="T255" s="1286"/>
      <c r="U255" s="1287"/>
      <c r="V255" s="1287"/>
      <c r="W255" s="1288"/>
      <c r="X255" s="286" t="s">
        <v>369</v>
      </c>
      <c r="Y255" s="287"/>
    </row>
    <row r="256" spans="1:110" s="289" customFormat="1" x14ac:dyDescent="0.25">
      <c r="A256" s="295" t="s">
        <v>918</v>
      </c>
      <c r="B256" s="1266" t="s">
        <v>921</v>
      </c>
      <c r="C256" s="1267"/>
      <c r="D256" s="1267"/>
      <c r="E256" s="1267"/>
      <c r="F256" s="1267"/>
      <c r="G256" s="1267"/>
      <c r="H256" s="1268"/>
      <c r="I256" s="1289" t="s">
        <v>850</v>
      </c>
      <c r="J256" s="1289"/>
      <c r="K256" s="1270"/>
      <c r="L256" s="1271"/>
      <c r="M256" s="1275"/>
      <c r="N256" s="1276"/>
      <c r="O256" s="1276"/>
      <c r="P256" s="1276"/>
      <c r="Q256" s="1276"/>
      <c r="R256" s="1276"/>
      <c r="S256" s="1277"/>
      <c r="T256" s="1286">
        <f>SUM(T257:W258)</f>
        <v>0</v>
      </c>
      <c r="U256" s="1287"/>
      <c r="V256" s="1287"/>
      <c r="W256" s="1288"/>
      <c r="X256" s="286" t="s">
        <v>380</v>
      </c>
      <c r="Y256" s="287"/>
      <c r="Z256"/>
      <c r="AA256"/>
      <c r="AB256"/>
      <c r="AC256"/>
      <c r="AD256"/>
      <c r="AE256"/>
      <c r="AF256"/>
      <c r="AG256"/>
      <c r="AH256"/>
      <c r="AI256"/>
      <c r="AJ256"/>
      <c r="AK256"/>
      <c r="AL256"/>
      <c r="AM256"/>
      <c r="AN256"/>
      <c r="AO256"/>
      <c r="AP256"/>
      <c r="AQ256"/>
      <c r="AR256"/>
      <c r="AS256"/>
      <c r="AT256"/>
      <c r="AU256"/>
      <c r="AV256"/>
      <c r="AW256"/>
      <c r="AX256"/>
      <c r="AY256"/>
      <c r="AZ256"/>
      <c r="BA256"/>
      <c r="BB256"/>
      <c r="BC256"/>
      <c r="BD256"/>
      <c r="BE256"/>
      <c r="BF256"/>
      <c r="BG256"/>
      <c r="BH256"/>
      <c r="BI256"/>
      <c r="BJ256"/>
      <c r="BK256"/>
      <c r="BL256"/>
      <c r="BM256"/>
      <c r="BN256"/>
      <c r="BO256"/>
      <c r="BP256"/>
      <c r="BQ256"/>
      <c r="BR256"/>
      <c r="BS256"/>
      <c r="BT256"/>
      <c r="BU256"/>
      <c r="BV256"/>
      <c r="BW256"/>
      <c r="BX256"/>
      <c r="BY256"/>
      <c r="BZ256"/>
      <c r="CA256"/>
      <c r="CB256"/>
      <c r="CC256"/>
      <c r="CD256"/>
      <c r="CE256"/>
      <c r="CF256"/>
      <c r="CG256"/>
      <c r="CH256"/>
      <c r="CI256"/>
      <c r="CJ256"/>
      <c r="CK256"/>
      <c r="CL256"/>
      <c r="CM256"/>
      <c r="CN256"/>
      <c r="CO256"/>
      <c r="CP256"/>
      <c r="CQ256"/>
      <c r="CR256"/>
      <c r="CS256"/>
      <c r="CT256"/>
      <c r="CU256"/>
      <c r="CV256"/>
      <c r="CW256"/>
      <c r="CX256"/>
      <c r="CY256"/>
      <c r="CZ256"/>
      <c r="DA256"/>
      <c r="DB256"/>
      <c r="DC256"/>
      <c r="DD256"/>
      <c r="DE256"/>
      <c r="DF256"/>
    </row>
    <row r="257" spans="1:110" s="289" customFormat="1" x14ac:dyDescent="0.25">
      <c r="A257" s="294"/>
      <c r="B257" s="1266" t="s">
        <v>921</v>
      </c>
      <c r="C257" s="1267"/>
      <c r="D257" s="1267"/>
      <c r="E257" s="1267"/>
      <c r="F257" s="1267"/>
      <c r="G257" s="1267"/>
      <c r="H257" s="1268"/>
      <c r="I257" s="1284"/>
      <c r="J257" s="1285"/>
      <c r="K257" s="1270"/>
      <c r="L257" s="1271"/>
      <c r="M257" s="1286"/>
      <c r="N257" s="1287"/>
      <c r="O257" s="1287"/>
      <c r="P257" s="1287"/>
      <c r="Q257" s="1287"/>
      <c r="R257" s="1287"/>
      <c r="S257" s="1288"/>
      <c r="T257" s="1286">
        <f t="shared" ref="T257:T258" si="14">K257*M257</f>
        <v>0</v>
      </c>
      <c r="U257" s="1287"/>
      <c r="V257" s="1287"/>
      <c r="W257" s="1288"/>
      <c r="X257" s="286"/>
      <c r="Y257" s="287"/>
      <c r="Z257"/>
      <c r="AA257"/>
      <c r="AB257"/>
      <c r="AC257"/>
      <c r="AD257"/>
      <c r="AE257"/>
      <c r="AF257"/>
      <c r="AG257"/>
      <c r="AH257"/>
      <c r="AI257"/>
      <c r="AJ257"/>
      <c r="AK257"/>
      <c r="AL257"/>
      <c r="AM257"/>
      <c r="AN257"/>
      <c r="AO257"/>
      <c r="AP257"/>
      <c r="AQ257"/>
      <c r="AR257"/>
      <c r="AS257"/>
      <c r="AT257"/>
      <c r="AU257"/>
      <c r="AV257"/>
      <c r="AW257"/>
      <c r="AX257"/>
      <c r="AY257"/>
      <c r="AZ257"/>
      <c r="BA257"/>
      <c r="BB257"/>
      <c r="BC257"/>
      <c r="BD257"/>
      <c r="BE257"/>
      <c r="BF257"/>
      <c r="BG257"/>
      <c r="BH257"/>
      <c r="BI257"/>
      <c r="BJ257"/>
      <c r="BK257"/>
      <c r="BL257"/>
      <c r="BM257"/>
      <c r="BN257"/>
      <c r="BO257"/>
      <c r="BP257"/>
      <c r="BQ257"/>
      <c r="BR257"/>
      <c r="BS257"/>
      <c r="BT257"/>
      <c r="BU257"/>
      <c r="BV257"/>
      <c r="BW257"/>
      <c r="BX257"/>
      <c r="BY257"/>
      <c r="BZ257"/>
      <c r="CA257"/>
      <c r="CB257"/>
      <c r="CC257"/>
      <c r="CD257"/>
      <c r="CE257"/>
      <c r="CF257"/>
      <c r="CG257"/>
      <c r="CH257"/>
      <c r="CI257"/>
      <c r="CJ257"/>
      <c r="CK257"/>
      <c r="CL257"/>
      <c r="CM257"/>
      <c r="CN257"/>
      <c r="CO257"/>
      <c r="CP257"/>
      <c r="CQ257"/>
      <c r="CR257"/>
      <c r="CS257"/>
      <c r="CT257"/>
      <c r="CU257"/>
      <c r="CV257"/>
      <c r="CW257"/>
      <c r="CX257"/>
      <c r="CY257"/>
      <c r="CZ257"/>
      <c r="DA257"/>
      <c r="DB257"/>
      <c r="DC257"/>
      <c r="DD257"/>
      <c r="DE257"/>
      <c r="DF257"/>
    </row>
    <row r="258" spans="1:110" s="289" customFormat="1" x14ac:dyDescent="0.25">
      <c r="A258" s="294"/>
      <c r="B258" s="1266"/>
      <c r="C258" s="1267"/>
      <c r="D258" s="1267"/>
      <c r="E258" s="1267"/>
      <c r="F258" s="1267"/>
      <c r="G258" s="1267"/>
      <c r="H258" s="1268"/>
      <c r="I258" s="1284"/>
      <c r="J258" s="1285"/>
      <c r="K258" s="1270"/>
      <c r="L258" s="1271"/>
      <c r="M258" s="1286"/>
      <c r="N258" s="1287"/>
      <c r="O258" s="1287"/>
      <c r="P258" s="1287"/>
      <c r="Q258" s="1287"/>
      <c r="R258" s="1287"/>
      <c r="S258" s="1288"/>
      <c r="T258" s="1286">
        <f t="shared" si="14"/>
        <v>0</v>
      </c>
      <c r="U258" s="1287"/>
      <c r="V258" s="1287"/>
      <c r="W258" s="1288"/>
      <c r="X258" s="286"/>
      <c r="Y258" s="287"/>
      <c r="Z258"/>
      <c r="AA258"/>
      <c r="AB258"/>
      <c r="AC258"/>
      <c r="AD258"/>
      <c r="AE258"/>
      <c r="AF258"/>
      <c r="AG258"/>
      <c r="AH258"/>
      <c r="AI258"/>
      <c r="AJ258"/>
      <c r="AK258"/>
      <c r="AL258"/>
      <c r="AM258"/>
      <c r="AN258"/>
      <c r="AO258"/>
      <c r="AP258"/>
      <c r="AQ258"/>
      <c r="AR258"/>
      <c r="AS258"/>
      <c r="AT258"/>
      <c r="AU258"/>
      <c r="AV258"/>
      <c r="AW258"/>
      <c r="AX258"/>
      <c r="AY258"/>
      <c r="AZ258"/>
      <c r="BA258"/>
      <c r="BB258"/>
      <c r="BC258"/>
      <c r="BD258"/>
      <c r="BE258"/>
      <c r="BF258"/>
      <c r="BG258"/>
      <c r="BH258"/>
      <c r="BI258"/>
      <c r="BJ258"/>
      <c r="BK258"/>
      <c r="BL258"/>
      <c r="BM258"/>
      <c r="BN258"/>
      <c r="BO258"/>
      <c r="BP258"/>
      <c r="BQ258"/>
      <c r="BR258"/>
      <c r="BS258"/>
      <c r="BT258"/>
      <c r="BU258"/>
      <c r="BV258"/>
      <c r="BW258"/>
      <c r="BX258"/>
      <c r="BY258"/>
      <c r="BZ258"/>
      <c r="CA258"/>
      <c r="CB258"/>
      <c r="CC258"/>
      <c r="CD258"/>
      <c r="CE258"/>
      <c r="CF258"/>
      <c r="CG258"/>
      <c r="CH258"/>
      <c r="CI258"/>
      <c r="CJ258"/>
      <c r="CK258"/>
      <c r="CL258"/>
      <c r="CM258"/>
      <c r="CN258"/>
      <c r="CO258"/>
      <c r="CP258"/>
      <c r="CQ258"/>
      <c r="CR258"/>
      <c r="CS258"/>
      <c r="CT258"/>
      <c r="CU258"/>
      <c r="CV258"/>
      <c r="CW258"/>
      <c r="CX258"/>
      <c r="CY258"/>
      <c r="CZ258"/>
      <c r="DA258"/>
      <c r="DB258"/>
      <c r="DC258"/>
      <c r="DD258"/>
      <c r="DE258"/>
      <c r="DF258"/>
    </row>
    <row r="259" spans="1:110" s="289" customFormat="1" ht="14.25" customHeight="1" x14ac:dyDescent="0.25">
      <c r="A259" s="295" t="s">
        <v>919</v>
      </c>
      <c r="B259" s="1266" t="s">
        <v>924</v>
      </c>
      <c r="C259" s="1267"/>
      <c r="D259" s="1267"/>
      <c r="E259" s="1267"/>
      <c r="F259" s="1267"/>
      <c r="G259" s="1267"/>
      <c r="H259" s="1268"/>
      <c r="I259" s="1269"/>
      <c r="J259" s="1269"/>
      <c r="K259" s="1270"/>
      <c r="L259" s="1271"/>
      <c r="M259" s="1272"/>
      <c r="N259" s="1273"/>
      <c r="O259" s="1273"/>
      <c r="P259" s="1273"/>
      <c r="Q259" s="1273"/>
      <c r="R259" s="1273"/>
      <c r="S259" s="1274"/>
      <c r="T259" s="1275">
        <f>'130'!I39+1163.98</f>
        <v>598683.98</v>
      </c>
      <c r="U259" s="1276"/>
      <c r="V259" s="1276"/>
      <c r="W259" s="1277"/>
      <c r="X259" s="286" t="s">
        <v>371</v>
      </c>
      <c r="Y259" s="287"/>
      <c r="Z259"/>
      <c r="AA259"/>
      <c r="AB259"/>
      <c r="AC259"/>
      <c r="AD259"/>
      <c r="AE259"/>
      <c r="AF259"/>
      <c r="AG259"/>
      <c r="AH259"/>
      <c r="AI259"/>
      <c r="AJ259"/>
      <c r="AK259"/>
      <c r="AL259"/>
      <c r="AM259"/>
      <c r="AN259"/>
      <c r="AO259"/>
      <c r="AP259"/>
      <c r="AQ259"/>
      <c r="AR259"/>
      <c r="AS259"/>
      <c r="AT259"/>
      <c r="AU259"/>
      <c r="AV259"/>
      <c r="AW259"/>
      <c r="AX259"/>
      <c r="AY259"/>
      <c r="AZ259"/>
      <c r="BA259"/>
      <c r="BB259"/>
      <c r="BC259"/>
      <c r="BD259"/>
      <c r="BE259"/>
      <c r="BF259"/>
      <c r="BG259"/>
      <c r="BH259"/>
      <c r="BI259"/>
      <c r="BJ259"/>
      <c r="BK259"/>
      <c r="BL259"/>
      <c r="BM259"/>
      <c r="BN259"/>
      <c r="BO259"/>
      <c r="BP259"/>
      <c r="BQ259"/>
      <c r="BR259"/>
      <c r="BS259"/>
      <c r="BT259"/>
      <c r="BU259"/>
      <c r="BV259"/>
      <c r="BW259"/>
      <c r="BX259"/>
      <c r="BY259"/>
      <c r="BZ259"/>
      <c r="CA259"/>
      <c r="CB259"/>
      <c r="CC259"/>
      <c r="CD259"/>
      <c r="CE259"/>
      <c r="CF259"/>
      <c r="CG259"/>
      <c r="CH259"/>
      <c r="CI259"/>
      <c r="CJ259"/>
      <c r="CK259"/>
      <c r="CL259"/>
      <c r="CM259"/>
      <c r="CN259"/>
      <c r="CO259"/>
      <c r="CP259"/>
      <c r="CQ259"/>
      <c r="CR259"/>
      <c r="CS259"/>
      <c r="CT259"/>
      <c r="CU259"/>
      <c r="CV259"/>
      <c r="CW259"/>
      <c r="CX259"/>
      <c r="CY259"/>
      <c r="CZ259"/>
      <c r="DA259"/>
      <c r="DB259"/>
      <c r="DC259"/>
      <c r="DD259"/>
      <c r="DE259"/>
      <c r="DF259"/>
    </row>
    <row r="260" spans="1:110" customFormat="1" x14ac:dyDescent="0.25">
      <c r="A260" s="1278"/>
      <c r="B260" s="1278"/>
      <c r="C260" s="1278"/>
      <c r="D260" s="1278"/>
      <c r="E260" s="1278"/>
      <c r="F260" s="1278"/>
      <c r="G260" s="1278"/>
      <c r="H260" s="1278"/>
      <c r="I260" s="1278"/>
      <c r="J260" s="1278"/>
      <c r="K260" s="1278"/>
      <c r="L260" s="1278"/>
      <c r="M260" s="1279" t="s">
        <v>809</v>
      </c>
      <c r="N260" s="1279"/>
      <c r="O260" s="1279"/>
      <c r="P260" s="1279"/>
      <c r="Q260" s="1279"/>
      <c r="R260" s="1279"/>
      <c r="S260" s="1279"/>
      <c r="T260" s="1280">
        <f>T259+T256+T255+T254+T253+T250+T246</f>
        <v>598683.98</v>
      </c>
      <c r="U260" s="1281"/>
      <c r="V260" s="1281"/>
      <c r="W260" s="1282"/>
      <c r="X260" s="286"/>
      <c r="Y260" s="287"/>
    </row>
    <row r="261" spans="1:110" customFormat="1" x14ac:dyDescent="0.25">
      <c r="A261" s="1278"/>
      <c r="B261" s="1278"/>
      <c r="C261" s="1278"/>
      <c r="D261" s="1278"/>
      <c r="E261" s="1278"/>
      <c r="F261" s="1278"/>
      <c r="G261" s="1278"/>
      <c r="H261" s="1278"/>
      <c r="I261" s="1278"/>
      <c r="J261" s="1278"/>
      <c r="K261" s="1278"/>
      <c r="L261" s="1278"/>
      <c r="M261" s="1279" t="s">
        <v>810</v>
      </c>
      <c r="N261" s="1279"/>
      <c r="O261" s="1279"/>
      <c r="P261" s="1279"/>
      <c r="Q261" s="1279"/>
      <c r="R261" s="1279"/>
      <c r="S261" s="1279"/>
      <c r="T261" s="1280">
        <f>'130'!J34</f>
        <v>597520</v>
      </c>
      <c r="U261" s="1281"/>
      <c r="V261" s="1281"/>
      <c r="W261" s="1282"/>
      <c r="X261" s="286"/>
      <c r="Y261" s="287"/>
    </row>
    <row r="262" spans="1:110" customFormat="1" x14ac:dyDescent="0.25">
      <c r="A262" s="1278"/>
      <c r="B262" s="1278"/>
      <c r="C262" s="1278"/>
      <c r="D262" s="1278"/>
      <c r="E262" s="1278"/>
      <c r="F262" s="1278"/>
      <c r="G262" s="1278"/>
      <c r="H262" s="1278"/>
      <c r="I262" s="1278"/>
      <c r="J262" s="1278"/>
      <c r="K262" s="1278"/>
      <c r="L262" s="1278"/>
      <c r="M262" s="1279" t="s">
        <v>908</v>
      </c>
      <c r="N262" s="1279"/>
      <c r="O262" s="1279"/>
      <c r="P262" s="1279"/>
      <c r="Q262" s="1279"/>
      <c r="R262" s="1279"/>
      <c r="S262" s="1279"/>
      <c r="T262" s="1283">
        <f>'130'!K34</f>
        <v>597520</v>
      </c>
      <c r="U262" s="1283"/>
      <c r="V262" s="1283"/>
      <c r="W262" s="1283"/>
      <c r="X262" s="286"/>
      <c r="Y262" s="287"/>
    </row>
    <row r="263" spans="1:110" s="289" customFormat="1" ht="9.9499999999999993" customHeight="1" x14ac:dyDescent="0.25">
      <c r="A263" s="212"/>
      <c r="B263" s="212"/>
      <c r="C263" s="212"/>
      <c r="D263" s="212"/>
      <c r="E263" s="212"/>
      <c r="F263" s="212"/>
      <c r="G263" s="212"/>
      <c r="H263" s="212"/>
      <c r="I263" s="212"/>
      <c r="J263" s="212"/>
      <c r="K263" s="212"/>
      <c r="L263" s="212"/>
      <c r="M263" s="290"/>
      <c r="N263" s="290"/>
      <c r="O263" s="290"/>
      <c r="P263" s="290"/>
      <c r="Q263" s="290"/>
      <c r="R263" s="290"/>
      <c r="S263" s="290"/>
      <c r="T263" s="172"/>
      <c r="U263" s="172"/>
      <c r="V263" s="172"/>
      <c r="W263" s="172"/>
      <c r="X263" s="286"/>
      <c r="Y263" s="287"/>
      <c r="Z263"/>
      <c r="AA263"/>
      <c r="AB263"/>
      <c r="AC263"/>
      <c r="AD263"/>
      <c r="AE263"/>
      <c r="AF263"/>
      <c r="AG263"/>
      <c r="AH263"/>
      <c r="AI263"/>
      <c r="AJ263"/>
      <c r="AK263"/>
      <c r="AL263"/>
      <c r="AM263"/>
      <c r="AN263"/>
      <c r="AO263"/>
      <c r="AP263"/>
      <c r="AQ263"/>
      <c r="AR263"/>
      <c r="AS263"/>
      <c r="AT263"/>
      <c r="AU263"/>
      <c r="AV263"/>
      <c r="AW263"/>
      <c r="AX263"/>
      <c r="AY263"/>
      <c r="AZ263"/>
      <c r="BA263"/>
      <c r="BB263"/>
      <c r="BC263"/>
      <c r="BD263"/>
      <c r="BE263"/>
      <c r="BF263"/>
      <c r="BG263"/>
      <c r="BH263"/>
      <c r="BI263"/>
      <c r="BJ263"/>
      <c r="BK263"/>
      <c r="BL263"/>
      <c r="BM263"/>
      <c r="BN263"/>
      <c r="BO263"/>
      <c r="BP263"/>
      <c r="BQ263"/>
      <c r="BR263"/>
      <c r="BS263"/>
      <c r="BT263"/>
      <c r="BU263"/>
      <c r="BV263"/>
      <c r="BW263"/>
      <c r="BX263"/>
      <c r="BY263"/>
      <c r="BZ263"/>
      <c r="CA263"/>
      <c r="CB263"/>
      <c r="CC263"/>
      <c r="CD263"/>
      <c r="CE263"/>
      <c r="CF263"/>
      <c r="CG263"/>
      <c r="CH263"/>
      <c r="CI263"/>
      <c r="CJ263"/>
      <c r="CK263"/>
      <c r="CL263"/>
      <c r="CM263"/>
      <c r="CN263"/>
      <c r="CO263"/>
      <c r="CP263"/>
      <c r="CQ263"/>
      <c r="CR263"/>
      <c r="CS263"/>
      <c r="CT263"/>
      <c r="CU263"/>
      <c r="CV263"/>
      <c r="CW263"/>
      <c r="CX263"/>
      <c r="CY263"/>
      <c r="CZ263"/>
      <c r="DA263"/>
      <c r="DB263"/>
      <c r="DC263"/>
      <c r="DD263"/>
      <c r="DE263"/>
      <c r="DF263"/>
    </row>
    <row r="264" spans="1:110" s="206" customFormat="1" ht="9.9499999999999993" customHeight="1" x14ac:dyDescent="0.25">
      <c r="A264" s="197"/>
      <c r="B264" s="197"/>
      <c r="C264" s="197"/>
      <c r="D264" s="197"/>
      <c r="E264" s="197"/>
      <c r="F264" s="197"/>
      <c r="G264" s="197"/>
      <c r="H264" s="197"/>
      <c r="I264" s="197"/>
      <c r="J264" s="197"/>
      <c r="K264" s="197"/>
      <c r="L264" s="197"/>
      <c r="M264" s="204"/>
      <c r="N264" s="204"/>
      <c r="O264" s="204"/>
      <c r="P264" s="204"/>
      <c r="Q264" s="204"/>
      <c r="R264" s="204"/>
      <c r="S264" s="204"/>
      <c r="T264" s="134"/>
      <c r="U264" s="134"/>
      <c r="V264" s="134"/>
      <c r="W264" s="134"/>
      <c r="X264" s="178"/>
      <c r="Y264" s="190"/>
      <c r="Z264" s="169"/>
      <c r="AA264" s="169"/>
      <c r="AB264" s="169"/>
      <c r="AC264" s="169"/>
      <c r="AD264" s="169"/>
      <c r="AE264" s="169"/>
      <c r="AF264" s="169"/>
      <c r="AG264" s="169"/>
      <c r="AH264" s="169"/>
      <c r="AI264" s="169"/>
      <c r="AJ264" s="169"/>
      <c r="AK264" s="169"/>
      <c r="AL264" s="169"/>
      <c r="AM264" s="169"/>
      <c r="AN264" s="169"/>
      <c r="AO264" s="169"/>
      <c r="AP264" s="169"/>
      <c r="AQ264" s="169"/>
      <c r="AR264" s="169"/>
      <c r="AS264" s="169"/>
      <c r="AT264" s="169"/>
      <c r="AU264" s="169"/>
      <c r="AV264" s="169"/>
      <c r="AW264" s="169"/>
      <c r="AX264" s="169"/>
      <c r="AY264" s="169"/>
      <c r="AZ264" s="169"/>
      <c r="BA264" s="169"/>
      <c r="BB264" s="169"/>
      <c r="BC264" s="169"/>
      <c r="BD264" s="169"/>
      <c r="BE264" s="169"/>
      <c r="BF264" s="169"/>
      <c r="BG264" s="169"/>
      <c r="BH264" s="169"/>
      <c r="BI264" s="169"/>
      <c r="BJ264" s="169"/>
      <c r="BK264" s="169"/>
      <c r="BL264" s="169"/>
      <c r="BM264" s="169"/>
      <c r="BN264" s="169"/>
      <c r="BO264" s="169"/>
      <c r="BP264" s="169"/>
      <c r="BQ264" s="169"/>
      <c r="BR264" s="169"/>
      <c r="BS264" s="169"/>
      <c r="BT264" s="169"/>
      <c r="BU264" s="169"/>
      <c r="BV264" s="169"/>
      <c r="BW264" s="169"/>
      <c r="BX264" s="169"/>
      <c r="BY264" s="169"/>
      <c r="BZ264" s="169"/>
      <c r="CA264" s="169"/>
      <c r="CB264" s="169"/>
      <c r="CC264" s="169"/>
      <c r="CD264" s="169"/>
      <c r="CE264" s="169"/>
      <c r="CF264" s="169"/>
      <c r="CG264" s="169"/>
      <c r="CH264" s="169"/>
      <c r="CI264" s="169"/>
      <c r="CJ264" s="169"/>
      <c r="CK264" s="169"/>
      <c r="CL264" s="169"/>
      <c r="CM264" s="169"/>
      <c r="CN264" s="169"/>
      <c r="CO264" s="169"/>
      <c r="CP264" s="169"/>
      <c r="CQ264" s="169"/>
      <c r="CR264" s="169"/>
      <c r="CS264" s="169"/>
      <c r="CT264" s="169"/>
      <c r="CU264" s="169"/>
      <c r="CV264" s="169"/>
      <c r="CW264" s="169"/>
      <c r="CX264" s="169"/>
      <c r="CY264" s="169"/>
      <c r="CZ264" s="169"/>
      <c r="DA264" s="169"/>
      <c r="DB264" s="169"/>
      <c r="DC264" s="169"/>
      <c r="DD264" s="169"/>
      <c r="DE264" s="169"/>
      <c r="DF264" s="169"/>
    </row>
    <row r="265" spans="1:110" s="206" customFormat="1" ht="9.9499999999999993" customHeight="1" x14ac:dyDescent="0.25">
      <c r="A265" s="169"/>
      <c r="B265" s="169"/>
      <c r="C265" s="169"/>
      <c r="D265" s="169"/>
      <c r="E265" s="169"/>
      <c r="F265" s="169"/>
      <c r="G265" s="169"/>
      <c r="H265" s="169"/>
      <c r="I265" s="169"/>
      <c r="J265" s="169"/>
      <c r="K265" s="169"/>
      <c r="L265" s="169"/>
      <c r="M265" s="169"/>
      <c r="N265" s="169"/>
      <c r="O265" s="169"/>
      <c r="P265" s="169"/>
      <c r="Q265" s="169"/>
      <c r="R265" s="169"/>
      <c r="S265" s="169"/>
      <c r="T265" s="169"/>
      <c r="U265" s="169"/>
      <c r="V265" s="169"/>
      <c r="W265" s="169"/>
      <c r="X265" s="178"/>
      <c r="Y265" s="190"/>
      <c r="Z265" s="169"/>
      <c r="AA265" s="169"/>
      <c r="AB265" s="169"/>
      <c r="AC265" s="169"/>
      <c r="AD265" s="169"/>
      <c r="AE265" s="169"/>
      <c r="AF265" s="169"/>
      <c r="AG265" s="169"/>
      <c r="AH265" s="169"/>
      <c r="AI265" s="169"/>
      <c r="AJ265" s="169"/>
      <c r="AK265" s="169"/>
      <c r="AL265" s="169"/>
      <c r="AM265" s="169"/>
      <c r="AN265" s="169"/>
      <c r="AO265" s="169"/>
      <c r="AP265" s="169"/>
      <c r="AQ265" s="169"/>
      <c r="AR265" s="169"/>
      <c r="AS265" s="169"/>
      <c r="AT265" s="169"/>
      <c r="AU265" s="169"/>
      <c r="AV265" s="169"/>
      <c r="AW265" s="169"/>
      <c r="AX265" s="169"/>
      <c r="AY265" s="169"/>
      <c r="AZ265" s="169"/>
      <c r="BA265" s="169"/>
      <c r="BB265" s="169"/>
      <c r="BC265" s="169"/>
      <c r="BD265" s="169"/>
      <c r="BE265" s="169"/>
      <c r="BF265" s="169"/>
      <c r="BG265" s="169"/>
      <c r="BH265" s="169"/>
      <c r="BI265" s="169"/>
      <c r="BJ265" s="169"/>
      <c r="BK265" s="169"/>
      <c r="BL265" s="169"/>
      <c r="BM265" s="169"/>
      <c r="BN265" s="169"/>
      <c r="BO265" s="169"/>
      <c r="BP265" s="169"/>
      <c r="BQ265" s="169"/>
      <c r="BR265" s="169"/>
      <c r="BS265" s="169"/>
      <c r="BT265" s="169"/>
      <c r="BU265" s="169"/>
      <c r="BV265" s="169"/>
      <c r="BW265" s="169"/>
      <c r="BX265" s="169"/>
      <c r="BY265" s="169"/>
      <c r="BZ265" s="169"/>
      <c r="CA265" s="169"/>
      <c r="CB265" s="169"/>
      <c r="CC265" s="169"/>
      <c r="CD265" s="169"/>
      <c r="CE265" s="169"/>
      <c r="CF265" s="169"/>
      <c r="CG265" s="169"/>
      <c r="CH265" s="169"/>
      <c r="CI265" s="169"/>
      <c r="CJ265" s="169"/>
      <c r="CK265" s="169"/>
      <c r="CL265" s="169"/>
      <c r="CM265" s="169"/>
      <c r="CN265" s="169"/>
      <c r="CO265" s="169"/>
      <c r="CP265" s="169"/>
      <c r="CQ265" s="169"/>
      <c r="CR265" s="169"/>
      <c r="CS265" s="169"/>
      <c r="CT265" s="169"/>
      <c r="CU265" s="169"/>
      <c r="CV265" s="169"/>
      <c r="CW265" s="169"/>
      <c r="CX265" s="169"/>
      <c r="CY265" s="169"/>
      <c r="CZ265" s="169"/>
      <c r="DA265" s="169"/>
      <c r="DB265" s="169"/>
      <c r="DC265" s="169"/>
      <c r="DD265" s="169"/>
      <c r="DE265" s="169"/>
      <c r="DF265" s="169"/>
    </row>
    <row r="266" spans="1:110" s="206" customFormat="1" ht="9" customHeight="1" x14ac:dyDescent="0.25">
      <c r="A266" s="169"/>
      <c r="B266" s="169"/>
      <c r="C266" s="169"/>
      <c r="D266" s="169"/>
      <c r="E266" s="169"/>
      <c r="F266" s="169"/>
      <c r="G266" s="169"/>
      <c r="H266" s="169"/>
      <c r="I266" s="169"/>
      <c r="J266" s="169"/>
      <c r="K266" s="169"/>
      <c r="L266" s="169"/>
      <c r="M266" s="169"/>
      <c r="N266" s="169"/>
      <c r="O266" s="169"/>
      <c r="P266" s="169"/>
      <c r="Q266" s="169"/>
      <c r="R266" s="169"/>
      <c r="S266" s="169"/>
      <c r="T266" s="169"/>
      <c r="U266" s="169"/>
      <c r="V266" s="169"/>
      <c r="W266" s="169"/>
      <c r="X266" s="178"/>
      <c r="Y266" s="190"/>
      <c r="Z266" s="169"/>
      <c r="AA266" s="169"/>
      <c r="AB266" s="169"/>
      <c r="AC266" s="169"/>
      <c r="AD266" s="169"/>
      <c r="AE266" s="169"/>
      <c r="AF266" s="169"/>
      <c r="AG266" s="169"/>
      <c r="AH266" s="169"/>
      <c r="AI266" s="169"/>
      <c r="AJ266" s="169"/>
      <c r="AK266" s="169"/>
      <c r="AL266" s="169"/>
      <c r="AM266" s="169"/>
      <c r="AN266" s="169"/>
      <c r="AO266" s="169"/>
      <c r="AP266" s="169"/>
      <c r="AQ266" s="169"/>
      <c r="AR266" s="169"/>
      <c r="AS266" s="169"/>
      <c r="AT266" s="169"/>
      <c r="AU266" s="169"/>
      <c r="AV266" s="169"/>
      <c r="AW266" s="169"/>
      <c r="AX266" s="169"/>
      <c r="AY266" s="169"/>
      <c r="AZ266" s="169"/>
      <c r="BA266" s="169"/>
      <c r="BB266" s="169"/>
      <c r="BC266" s="169"/>
      <c r="BD266" s="169"/>
      <c r="BE266" s="169"/>
      <c r="BF266" s="169"/>
      <c r="BG266" s="169"/>
      <c r="BH266" s="169"/>
      <c r="BI266" s="169"/>
      <c r="BJ266" s="169"/>
      <c r="BK266" s="169"/>
      <c r="BL266" s="169"/>
      <c r="BM266" s="169"/>
      <c r="BN266" s="169"/>
      <c r="BO266" s="169"/>
      <c r="BP266" s="169"/>
      <c r="BQ266" s="169"/>
      <c r="BR266" s="169"/>
      <c r="BS266" s="169"/>
      <c r="BT266" s="169"/>
      <c r="BU266" s="169"/>
      <c r="BV266" s="169"/>
      <c r="BW266" s="169"/>
      <c r="BX266" s="169"/>
      <c r="BY266" s="169"/>
      <c r="BZ266" s="169"/>
      <c r="CA266" s="169"/>
      <c r="CB266" s="169"/>
      <c r="CC266" s="169"/>
      <c r="CD266" s="169"/>
      <c r="CE266" s="169"/>
      <c r="CF266" s="169"/>
      <c r="CG266" s="169"/>
      <c r="CH266" s="169"/>
      <c r="CI266" s="169"/>
      <c r="CJ266" s="169"/>
      <c r="CK266" s="169"/>
      <c r="CL266" s="169"/>
      <c r="CM266" s="169"/>
      <c r="CN266" s="169"/>
      <c r="CO266" s="169"/>
      <c r="CP266" s="169"/>
      <c r="CQ266" s="169"/>
      <c r="CR266" s="169"/>
      <c r="CS266" s="169"/>
      <c r="CT266" s="169"/>
      <c r="CU266" s="169"/>
      <c r="CV266" s="169"/>
      <c r="CW266" s="169"/>
      <c r="CX266" s="169"/>
      <c r="CY266" s="169"/>
      <c r="CZ266" s="169"/>
      <c r="DA266" s="169"/>
      <c r="DB266" s="169"/>
      <c r="DC266" s="169"/>
      <c r="DD266" s="169"/>
      <c r="DE266" s="169"/>
      <c r="DF266" s="169"/>
    </row>
    <row r="267" spans="1:110" s="206" customFormat="1" ht="10.9" customHeight="1" x14ac:dyDescent="0.25">
      <c r="A267" s="169"/>
      <c r="B267" s="169"/>
      <c r="C267" s="169"/>
      <c r="D267" s="169"/>
      <c r="E267" s="169"/>
      <c r="F267" s="169"/>
      <c r="G267" s="169"/>
      <c r="H267" s="169"/>
      <c r="I267" s="169"/>
      <c r="J267" s="169"/>
      <c r="K267" s="169"/>
      <c r="L267" s="169"/>
      <c r="M267" s="169"/>
      <c r="N267" s="169"/>
      <c r="O267" s="169"/>
      <c r="P267" s="169"/>
      <c r="Q267" s="169"/>
      <c r="R267" s="169"/>
      <c r="S267" s="169"/>
      <c r="T267" s="169"/>
      <c r="U267" s="169"/>
      <c r="V267" s="169"/>
      <c r="W267" s="169"/>
      <c r="X267" s="178"/>
      <c r="Y267" s="190"/>
      <c r="Z267" s="169"/>
      <c r="AA267" s="169"/>
      <c r="AB267" s="169"/>
      <c r="AC267" s="169"/>
      <c r="AD267" s="169"/>
      <c r="AE267" s="169"/>
      <c r="AF267" s="169"/>
      <c r="AG267" s="169"/>
      <c r="AH267" s="169"/>
      <c r="AI267" s="169"/>
      <c r="AJ267" s="169"/>
      <c r="AK267" s="169"/>
      <c r="AL267" s="169"/>
      <c r="AM267" s="169"/>
      <c r="AN267" s="169"/>
      <c r="AO267" s="169"/>
      <c r="AP267" s="169"/>
      <c r="AQ267" s="169"/>
      <c r="AR267" s="169"/>
      <c r="AS267" s="169"/>
      <c r="AT267" s="169"/>
      <c r="AU267" s="169"/>
      <c r="AV267" s="169"/>
      <c r="AW267" s="169"/>
      <c r="AX267" s="169"/>
      <c r="AY267" s="169"/>
      <c r="AZ267" s="169"/>
      <c r="BA267" s="169"/>
      <c r="BB267" s="169"/>
      <c r="BC267" s="169"/>
      <c r="BD267" s="169"/>
      <c r="BE267" s="169"/>
      <c r="BF267" s="169"/>
      <c r="BG267" s="169"/>
      <c r="BH267" s="169"/>
      <c r="BI267" s="169"/>
      <c r="BJ267" s="169"/>
      <c r="BK267" s="169"/>
      <c r="BL267" s="169"/>
      <c r="BM267" s="169"/>
      <c r="BN267" s="169"/>
      <c r="BO267" s="169"/>
      <c r="BP267" s="169"/>
      <c r="BQ267" s="169"/>
      <c r="BR267" s="169"/>
      <c r="BS267" s="169"/>
      <c r="BT267" s="169"/>
      <c r="BU267" s="169"/>
      <c r="BV267" s="169"/>
      <c r="BW267" s="169"/>
      <c r="BX267" s="169"/>
      <c r="BY267" s="169"/>
      <c r="BZ267" s="169"/>
      <c r="CA267" s="169"/>
      <c r="CB267" s="169"/>
      <c r="CC267" s="169"/>
      <c r="CD267" s="169"/>
      <c r="CE267" s="169"/>
      <c r="CF267" s="169"/>
      <c r="CG267" s="169"/>
      <c r="CH267" s="169"/>
      <c r="CI267" s="169"/>
      <c r="CJ267" s="169"/>
      <c r="CK267" s="169"/>
      <c r="CL267" s="169"/>
      <c r="CM267" s="169"/>
      <c r="CN267" s="169"/>
      <c r="CO267" s="169"/>
      <c r="CP267" s="169"/>
      <c r="CQ267" s="169"/>
      <c r="CR267" s="169"/>
      <c r="CS267" s="169"/>
      <c r="CT267" s="169"/>
      <c r="CU267" s="169"/>
      <c r="CV267" s="169"/>
      <c r="CW267" s="169"/>
      <c r="CX267" s="169"/>
      <c r="CY267" s="169"/>
      <c r="CZ267" s="169"/>
      <c r="DA267" s="169"/>
      <c r="DB267" s="169"/>
      <c r="DC267" s="169"/>
      <c r="DD267" s="169"/>
      <c r="DE267" s="169"/>
      <c r="DF267" s="169"/>
    </row>
    <row r="269" spans="1:110" x14ac:dyDescent="0.25">
      <c r="A269" s="297"/>
      <c r="B269" s="297"/>
      <c r="C269" s="297"/>
      <c r="D269" s="297"/>
      <c r="E269" s="297"/>
      <c r="F269" s="297"/>
      <c r="G269" s="297"/>
      <c r="H269" s="297"/>
      <c r="I269" s="297"/>
      <c r="J269" s="297"/>
      <c r="K269" s="297"/>
    </row>
    <row r="270" spans="1:110" x14ac:dyDescent="0.25">
      <c r="A270" s="297" t="s">
        <v>1003</v>
      </c>
      <c r="B270" s="297"/>
      <c r="C270" s="297">
        <v>2022</v>
      </c>
      <c r="D270" s="297"/>
      <c r="E270" s="297"/>
      <c r="F270" s="297">
        <v>2023</v>
      </c>
      <c r="G270" s="297"/>
      <c r="H270" s="297"/>
      <c r="I270" s="297">
        <v>2024</v>
      </c>
      <c r="J270" s="297"/>
      <c r="K270" s="297"/>
    </row>
    <row r="271" spans="1:110" x14ac:dyDescent="0.25">
      <c r="A271" s="297"/>
      <c r="B271" s="297" t="s">
        <v>1007</v>
      </c>
      <c r="C271" s="297" t="s">
        <v>1004</v>
      </c>
      <c r="D271" s="297" t="s">
        <v>1005</v>
      </c>
      <c r="E271" s="297"/>
      <c r="F271" s="297" t="s">
        <v>1004</v>
      </c>
      <c r="G271" s="297" t="s">
        <v>1005</v>
      </c>
      <c r="H271" s="297"/>
      <c r="I271" s="297" t="s">
        <v>1004</v>
      </c>
      <c r="J271" s="297"/>
      <c r="K271" s="297"/>
      <c r="L271" s="297" t="s">
        <v>1005</v>
      </c>
    </row>
    <row r="272" spans="1:110" x14ac:dyDescent="0.25">
      <c r="A272" s="297"/>
      <c r="B272" s="297"/>
      <c r="C272" s="297"/>
      <c r="D272" s="297"/>
      <c r="E272" s="297"/>
      <c r="F272" s="297"/>
      <c r="G272" s="297"/>
      <c r="H272" s="297"/>
      <c r="I272" s="297"/>
      <c r="J272" s="297"/>
      <c r="K272" s="297"/>
    </row>
    <row r="273" spans="1:12" x14ac:dyDescent="0.25">
      <c r="A273" s="298" t="s">
        <v>988</v>
      </c>
      <c r="B273" s="297">
        <v>0.17</v>
      </c>
      <c r="C273" s="299">
        <f>'130'!I45</f>
        <v>22677000</v>
      </c>
      <c r="D273" s="1264">
        <f>'111 ФОТ'!I27+'112 '!N41+'112 '!N63+'112 '!N85+'112 '!F116+'119'!J24+'851'!Q22+'244, 247'!T26+'244, 247'!T95+'244, 247'!T116+'244, 247'!T142+'244, 247'!T236</f>
        <v>22677000.170636002</v>
      </c>
      <c r="E273" s="1265"/>
      <c r="F273" s="299">
        <f>'130'!J45</f>
        <v>22677000</v>
      </c>
      <c r="G273" s="1264">
        <f>'111 ФОТ'!J27+'112 '!N42+'112 '!N64+'112 '!N86+'112 '!J116+'119'!J25+'851'!T22+'244, 247'!T27+'244, 247'!T96+'244, 247'!T117+'244, 247'!T143+'244, 247'!T237</f>
        <v>22677000.004550003</v>
      </c>
      <c r="H273" s="1265"/>
      <c r="I273" s="1544">
        <f>'130'!K45</f>
        <v>27057400</v>
      </c>
      <c r="J273" s="1544"/>
      <c r="K273" s="1264">
        <f>'111 ФОТ'!K27+'112 '!N116+'112 '!N87+'112 '!N65+'112 '!N43+'119'!J26+'851'!W22+'244, 247'!T28+'244, 247'!T97+'244, 247'!T118+'244, 247'!T144+'244, 247'!T238</f>
        <v>27057400.001013998</v>
      </c>
      <c r="L273" s="1265"/>
    </row>
    <row r="274" spans="1:12" x14ac:dyDescent="0.25">
      <c r="A274" s="297">
        <v>7019</v>
      </c>
      <c r="B274" s="297"/>
      <c r="C274" s="299">
        <f>'150'!I34</f>
        <v>871400</v>
      </c>
      <c r="D274" s="1264">
        <f>'112 '!N106</f>
        <v>871400</v>
      </c>
      <c r="E274" s="1265"/>
      <c r="F274" s="299">
        <f>'150'!J34</f>
        <v>871400</v>
      </c>
      <c r="G274" s="1264">
        <f>'112 '!N107</f>
        <v>871400</v>
      </c>
      <c r="H274" s="1265"/>
      <c r="I274" s="1264">
        <f>'150'!K34</f>
        <v>871400</v>
      </c>
      <c r="J274" s="1265"/>
      <c r="K274" s="1264">
        <f>'112 '!N108</f>
        <v>871400</v>
      </c>
      <c r="L274" s="1265"/>
    </row>
    <row r="275" spans="1:12" x14ac:dyDescent="0.25">
      <c r="A275" s="297">
        <v>7020</v>
      </c>
      <c r="B275" s="297"/>
      <c r="C275" s="299">
        <f>'150'!I35</f>
        <v>4193200</v>
      </c>
      <c r="D275" s="1264">
        <f>T69</f>
        <v>4193200</v>
      </c>
      <c r="E275" s="1265"/>
      <c r="F275" s="299">
        <f>'150'!J35</f>
        <v>3107600</v>
      </c>
      <c r="G275" s="1264">
        <f>T70</f>
        <v>3107600</v>
      </c>
      <c r="H275" s="1265"/>
      <c r="I275" s="1264">
        <f>'150'!K35</f>
        <v>2275400</v>
      </c>
      <c r="J275" s="1265"/>
      <c r="K275" s="1264">
        <f>T71</f>
        <v>2275400</v>
      </c>
      <c r="L275" s="1265"/>
    </row>
    <row r="276" spans="1:12" x14ac:dyDescent="0.25">
      <c r="A276" s="297">
        <v>7451</v>
      </c>
      <c r="B276" s="297"/>
      <c r="C276" s="299">
        <f>'150'!I40</f>
        <v>2181600</v>
      </c>
      <c r="D276" s="1264">
        <f>T156</f>
        <v>2181600</v>
      </c>
      <c r="E276" s="1265"/>
      <c r="F276" s="299">
        <f>'150'!J40</f>
        <v>2181600</v>
      </c>
      <c r="G276" s="1264">
        <f>T157</f>
        <v>2181600</v>
      </c>
      <c r="H276" s="1265"/>
      <c r="I276" s="1264">
        <f>'150'!K40</f>
        <v>2181600</v>
      </c>
      <c r="J276" s="1265"/>
      <c r="K276" s="1264">
        <f>T158</f>
        <v>2181600</v>
      </c>
      <c r="L276" s="1265"/>
    </row>
    <row r="277" spans="1:12" x14ac:dyDescent="0.25">
      <c r="A277" s="298" t="s">
        <v>1006</v>
      </c>
      <c r="B277" s="297"/>
      <c r="C277" s="299">
        <f>'150'!I33</f>
        <v>90500</v>
      </c>
      <c r="D277" s="1264">
        <f>'321'!G22</f>
        <v>90500</v>
      </c>
      <c r="E277" s="1265"/>
      <c r="F277" s="299">
        <f>'150'!J33</f>
        <v>90500</v>
      </c>
      <c r="G277" s="1264">
        <f>'321'!J22</f>
        <v>90500</v>
      </c>
      <c r="H277" s="1265"/>
      <c r="I277" s="1264">
        <f>'150'!K33</f>
        <v>90500</v>
      </c>
      <c r="J277" s="1265"/>
      <c r="K277" s="1264">
        <f>'321'!M22</f>
        <v>90500</v>
      </c>
      <c r="L277" s="1265"/>
    </row>
    <row r="278" spans="1:12" x14ac:dyDescent="0.25">
      <c r="A278" s="297" t="s">
        <v>1008</v>
      </c>
      <c r="B278" s="297">
        <v>1163.98</v>
      </c>
      <c r="C278" s="299">
        <f>'130'!I34</f>
        <v>597520</v>
      </c>
      <c r="D278" s="1264">
        <f>T260</f>
        <v>598683.98</v>
      </c>
      <c r="E278" s="1265"/>
      <c r="F278" s="299">
        <f>'130'!J39</f>
        <v>597520</v>
      </c>
      <c r="G278" s="1264">
        <f>T261</f>
        <v>597520</v>
      </c>
      <c r="H278" s="1265"/>
      <c r="I278" s="1264">
        <f>'130'!K39</f>
        <v>597520</v>
      </c>
      <c r="J278" s="1265"/>
      <c r="K278" s="1264">
        <f>T262</f>
        <v>597520</v>
      </c>
      <c r="L278" s="1265"/>
    </row>
    <row r="279" spans="1:12" x14ac:dyDescent="0.25">
      <c r="C279" s="296">
        <f>C273+C274+C275+C276+C277+C278</f>
        <v>30611220</v>
      </c>
      <c r="D279" s="1531">
        <f>D273+D274+D275+D276+D277+D278</f>
        <v>30612384.150636002</v>
      </c>
      <c r="E279" s="1532"/>
      <c r="F279" s="296">
        <f>F273+F274+F275+F276+F277+F278</f>
        <v>29525620</v>
      </c>
      <c r="G279" s="1531">
        <f>G273+G274+G275+G276+G277+G278</f>
        <v>29525620.004550003</v>
      </c>
      <c r="H279" s="1532"/>
      <c r="I279" s="1531">
        <f>I273+I274+I275+I276+I277+I278</f>
        <v>33073820</v>
      </c>
      <c r="J279" s="1531"/>
      <c r="K279" s="1531">
        <f>K273+K274+K275+K276+K277+K278</f>
        <v>33073820.001013998</v>
      </c>
      <c r="L279" s="1532"/>
    </row>
    <row r="281" spans="1:12" x14ac:dyDescent="0.25">
      <c r="D281" s="296">
        <f>'111 ФОТ'!I14+'112 '!L14+'119'!H14+'321'!G14+'851'!Q13+'244, 247'!H13</f>
        <v>30612384.150636002</v>
      </c>
      <c r="G281" s="1542">
        <f>'111 ФОТ'!J14+'112 '!M14+'119'!I14+'321'!J14+'851'!W13+'244, 247'!K13</f>
        <v>29525620.004549999</v>
      </c>
      <c r="H281" s="1543"/>
      <c r="K281" s="1542">
        <f>'111 ФОТ'!K14+'112 '!N14+'119'!J14+'321'!M14+'851'!W13+'244, 247'!O13</f>
        <v>33073820.001013998</v>
      </c>
      <c r="L281" s="1543"/>
    </row>
    <row r="283" spans="1:12" x14ac:dyDescent="0.25">
      <c r="D283" s="296">
        <f>C273-D273</f>
        <v>-0.17063600197434425</v>
      </c>
      <c r="G283" s="1542">
        <f>F273-G273</f>
        <v>-4.5500025153160095E-3</v>
      </c>
      <c r="H283" s="1542"/>
      <c r="K283" s="296">
        <f>I273-K273</f>
        <v>-1.0139979422092438E-3</v>
      </c>
    </row>
    <row r="284" spans="1:12" x14ac:dyDescent="0.25">
      <c r="D284" s="296">
        <f>C279-D279</f>
        <v>-1164.1506360024214</v>
      </c>
      <c r="H284" s="296">
        <f>F279-G279</f>
        <v>-4.5500025153160095E-3</v>
      </c>
    </row>
    <row r="285" spans="1:12" x14ac:dyDescent="0.25">
      <c r="D285" s="296">
        <f>B278+D284</f>
        <v>-0.1706360024213609</v>
      </c>
    </row>
    <row r="286" spans="1:12" x14ac:dyDescent="0.25">
      <c r="K286" s="296"/>
    </row>
    <row r="287" spans="1:12" x14ac:dyDescent="0.25">
      <c r="D287" s="188">
        <f>'111 ФОТ'!I27+'112 '!F116+'112 '!N85+'112 '!N63+'112 '!N41+'119'!J24+'851'!Q22+'244, 247'!T236+'244, 247'!T142+'244, 247'!T116+'244, 247'!T95+'244, 247'!T26</f>
        <v>22677000.170636002</v>
      </c>
    </row>
  </sheetData>
  <mergeCells count="932">
    <mergeCell ref="B211:H211"/>
    <mergeCell ref="I211:J211"/>
    <mergeCell ref="K211:L211"/>
    <mergeCell ref="M211:S211"/>
    <mergeCell ref="T211:W211"/>
    <mergeCell ref="B212:H212"/>
    <mergeCell ref="I212:J212"/>
    <mergeCell ref="K212:L212"/>
    <mergeCell ref="M212:S212"/>
    <mergeCell ref="T212:W212"/>
    <mergeCell ref="B209:H209"/>
    <mergeCell ref="I209:J209"/>
    <mergeCell ref="K209:L209"/>
    <mergeCell ref="M209:S209"/>
    <mergeCell ref="T209:W209"/>
    <mergeCell ref="B210:H210"/>
    <mergeCell ref="I210:J210"/>
    <mergeCell ref="K210:L210"/>
    <mergeCell ref="M210:S210"/>
    <mergeCell ref="T210:W210"/>
    <mergeCell ref="T218:W218"/>
    <mergeCell ref="B213:H213"/>
    <mergeCell ref="I213:J213"/>
    <mergeCell ref="K213:L213"/>
    <mergeCell ref="M213:S213"/>
    <mergeCell ref="T213:W213"/>
    <mergeCell ref="B214:H214"/>
    <mergeCell ref="I214:J214"/>
    <mergeCell ref="K214:L214"/>
    <mergeCell ref="M214:S214"/>
    <mergeCell ref="T214:W214"/>
    <mergeCell ref="B215:H215"/>
    <mergeCell ref="I215:J215"/>
    <mergeCell ref="K215:L215"/>
    <mergeCell ref="M215:S215"/>
    <mergeCell ref="T215:W215"/>
    <mergeCell ref="B216:H216"/>
    <mergeCell ref="I216:J216"/>
    <mergeCell ref="K216:L216"/>
    <mergeCell ref="M216:S216"/>
    <mergeCell ref="T216:W216"/>
    <mergeCell ref="G281:H281"/>
    <mergeCell ref="K281:L281"/>
    <mergeCell ref="I279:J279"/>
    <mergeCell ref="G283:H283"/>
    <mergeCell ref="G276:H276"/>
    <mergeCell ref="G277:H277"/>
    <mergeCell ref="K273:L273"/>
    <mergeCell ref="K274:L274"/>
    <mergeCell ref="K275:L275"/>
    <mergeCell ref="K276:L276"/>
    <mergeCell ref="K277:L277"/>
    <mergeCell ref="I273:J273"/>
    <mergeCell ref="D278:E278"/>
    <mergeCell ref="I278:J278"/>
    <mergeCell ref="G278:H278"/>
    <mergeCell ref="K278:L278"/>
    <mergeCell ref="I274:J274"/>
    <mergeCell ref="I275:J275"/>
    <mergeCell ref="I276:J276"/>
    <mergeCell ref="I277:J277"/>
    <mergeCell ref="X9:Z9"/>
    <mergeCell ref="I165:J165"/>
    <mergeCell ref="K165:L165"/>
    <mergeCell ref="M165:S165"/>
    <mergeCell ref="T165:W165"/>
    <mergeCell ref="B177:H177"/>
    <mergeCell ref="I177:J177"/>
    <mergeCell ref="K177:L177"/>
    <mergeCell ref="M177:S177"/>
    <mergeCell ref="T177:W177"/>
    <mergeCell ref="B175:H175"/>
    <mergeCell ref="I175:J175"/>
    <mergeCell ref="K175:L175"/>
    <mergeCell ref="M175:S175"/>
    <mergeCell ref="T175:W175"/>
    <mergeCell ref="T173:W173"/>
    <mergeCell ref="D279:E279"/>
    <mergeCell ref="G279:H279"/>
    <mergeCell ref="K279:L279"/>
    <mergeCell ref="B187:H187"/>
    <mergeCell ref="I187:J187"/>
    <mergeCell ref="K187:L187"/>
    <mergeCell ref="M187:S187"/>
    <mergeCell ref="T187:W187"/>
    <mergeCell ref="A188:L188"/>
    <mergeCell ref="M188:S188"/>
    <mergeCell ref="T188:W188"/>
    <mergeCell ref="M189:S189"/>
    <mergeCell ref="T189:W189"/>
    <mergeCell ref="M190:S190"/>
    <mergeCell ref="T190:W190"/>
    <mergeCell ref="A192:W193"/>
    <mergeCell ref="B194:H194"/>
    <mergeCell ref="I194:J194"/>
    <mergeCell ref="K194:L194"/>
    <mergeCell ref="M194:S194"/>
    <mergeCell ref="T194:W194"/>
    <mergeCell ref="B197:H197"/>
    <mergeCell ref="I197:J197"/>
    <mergeCell ref="K197:L197"/>
    <mergeCell ref="B178:H178"/>
    <mergeCell ref="I178:J178"/>
    <mergeCell ref="K178:L178"/>
    <mergeCell ref="M178:S178"/>
    <mergeCell ref="T178:W178"/>
    <mergeCell ref="K176:L176"/>
    <mergeCell ref="M176:S176"/>
    <mergeCell ref="T176:W176"/>
    <mergeCell ref="M181:S181"/>
    <mergeCell ref="T181:W181"/>
    <mergeCell ref="B176:H176"/>
    <mergeCell ref="I176:J176"/>
    <mergeCell ref="A183:W184"/>
    <mergeCell ref="B185:H185"/>
    <mergeCell ref="I185:J185"/>
    <mergeCell ref="K185:L185"/>
    <mergeCell ref="M185:S185"/>
    <mergeCell ref="T185:W185"/>
    <mergeCell ref="A179:L179"/>
    <mergeCell ref="M179:S179"/>
    <mergeCell ref="T179:W179"/>
    <mergeCell ref="M180:S180"/>
    <mergeCell ref="T180:W180"/>
    <mergeCell ref="P35:S35"/>
    <mergeCell ref="T35:W35"/>
    <mergeCell ref="P36:S36"/>
    <mergeCell ref="T36:W36"/>
    <mergeCell ref="P37:S37"/>
    <mergeCell ref="T37:W37"/>
    <mergeCell ref="B166:H166"/>
    <mergeCell ref="I166:J166"/>
    <mergeCell ref="B186:H186"/>
    <mergeCell ref="I186:J186"/>
    <mergeCell ref="K186:L186"/>
    <mergeCell ref="M186:S186"/>
    <mergeCell ref="T186:W186"/>
    <mergeCell ref="M174:S174"/>
    <mergeCell ref="T174:W174"/>
    <mergeCell ref="B171:H171"/>
    <mergeCell ref="I171:J171"/>
    <mergeCell ref="K171:L171"/>
    <mergeCell ref="M171:S171"/>
    <mergeCell ref="T171:W171"/>
    <mergeCell ref="B173:H173"/>
    <mergeCell ref="I173:J173"/>
    <mergeCell ref="K173:L173"/>
    <mergeCell ref="M173:S173"/>
    <mergeCell ref="B165:H165"/>
    <mergeCell ref="B63:K63"/>
    <mergeCell ref="L63:O63"/>
    <mergeCell ref="P63:S63"/>
    <mergeCell ref="T63:W63"/>
    <mergeCell ref="B64:K64"/>
    <mergeCell ref="L64:O64"/>
    <mergeCell ref="P64:S64"/>
    <mergeCell ref="T64:W64"/>
    <mergeCell ref="B65:K65"/>
    <mergeCell ref="L65:O65"/>
    <mergeCell ref="P65:S65"/>
    <mergeCell ref="T65:W65"/>
    <mergeCell ref="P78:S78"/>
    <mergeCell ref="T78:W78"/>
    <mergeCell ref="P79:S79"/>
    <mergeCell ref="T79:W79"/>
    <mergeCell ref="P70:S70"/>
    <mergeCell ref="T70:W70"/>
    <mergeCell ref="P71:S71"/>
    <mergeCell ref="T140:W140"/>
    <mergeCell ref="B141:K141"/>
    <mergeCell ref="L141:O141"/>
    <mergeCell ref="P141:S141"/>
    <mergeCell ref="T168:W168"/>
    <mergeCell ref="B172:H172"/>
    <mergeCell ref="I172:J172"/>
    <mergeCell ref="K172:L172"/>
    <mergeCell ref="M172:S172"/>
    <mergeCell ref="T172:W172"/>
    <mergeCell ref="K167:L167"/>
    <mergeCell ref="M167:S167"/>
    <mergeCell ref="K169:L169"/>
    <mergeCell ref="M169:S169"/>
    <mergeCell ref="T169:W169"/>
    <mergeCell ref="B167:H167"/>
    <mergeCell ref="I167:J167"/>
    <mergeCell ref="K168:L168"/>
    <mergeCell ref="M168:S168"/>
    <mergeCell ref="B170:H170"/>
    <mergeCell ref="I170:J170"/>
    <mergeCell ref="K170:L170"/>
    <mergeCell ref="M170:S170"/>
    <mergeCell ref="T170:W170"/>
    <mergeCell ref="B168:H168"/>
    <mergeCell ref="I168:J168"/>
    <mergeCell ref="B169:H169"/>
    <mergeCell ref="I169:J169"/>
    <mergeCell ref="B174:H174"/>
    <mergeCell ref="I174:J174"/>
    <mergeCell ref="K174:L174"/>
    <mergeCell ref="B24:G24"/>
    <mergeCell ref="H24:J24"/>
    <mergeCell ref="K24:L24"/>
    <mergeCell ref="M24:S24"/>
    <mergeCell ref="T24:W24"/>
    <mergeCell ref="B59:K59"/>
    <mergeCell ref="L59:O59"/>
    <mergeCell ref="P59:S59"/>
    <mergeCell ref="T59:W59"/>
    <mergeCell ref="T57:W57"/>
    <mergeCell ref="B58:K58"/>
    <mergeCell ref="L58:O58"/>
    <mergeCell ref="P58:S58"/>
    <mergeCell ref="T58:W58"/>
    <mergeCell ref="B55:K55"/>
    <mergeCell ref="L55:O55"/>
    <mergeCell ref="P55:S55"/>
    <mergeCell ref="T55:W55"/>
    <mergeCell ref="B56:K56"/>
    <mergeCell ref="L56:O56"/>
    <mergeCell ref="P56:S56"/>
    <mergeCell ref="T56:W56"/>
    <mergeCell ref="B53:K53"/>
    <mergeCell ref="L53:O53"/>
    <mergeCell ref="B60:K60"/>
    <mergeCell ref="L60:O60"/>
    <mergeCell ref="P60:S60"/>
    <mergeCell ref="T60:W60"/>
    <mergeCell ref="B57:K57"/>
    <mergeCell ref="T167:W167"/>
    <mergeCell ref="A162:W163"/>
    <mergeCell ref="B164:H164"/>
    <mergeCell ref="I164:J164"/>
    <mergeCell ref="K164:L164"/>
    <mergeCell ref="M164:S164"/>
    <mergeCell ref="T164:W164"/>
    <mergeCell ref="K166:L166"/>
    <mergeCell ref="M166:S166"/>
    <mergeCell ref="T166:W166"/>
    <mergeCell ref="T141:W141"/>
    <mergeCell ref="B153:K153"/>
    <mergeCell ref="L153:O153"/>
    <mergeCell ref="B154:K154"/>
    <mergeCell ref="L154:O154"/>
    <mergeCell ref="P150:S150"/>
    <mergeCell ref="T150:W150"/>
    <mergeCell ref="B152:K152"/>
    <mergeCell ref="L152:O152"/>
    <mergeCell ref="P142:S142"/>
    <mergeCell ref="T142:W142"/>
    <mergeCell ref="P143:S143"/>
    <mergeCell ref="T143:W143"/>
    <mergeCell ref="P144:S144"/>
    <mergeCell ref="T144:W144"/>
    <mergeCell ref="B140:K140"/>
    <mergeCell ref="L140:O140"/>
    <mergeCell ref="P140:S140"/>
    <mergeCell ref="B135:K135"/>
    <mergeCell ref="L135:O135"/>
    <mergeCell ref="P135:S135"/>
    <mergeCell ref="T135:W135"/>
    <mergeCell ref="B132:K132"/>
    <mergeCell ref="L132:O132"/>
    <mergeCell ref="P132:S132"/>
    <mergeCell ref="T132:W132"/>
    <mergeCell ref="B133:K133"/>
    <mergeCell ref="L133:O133"/>
    <mergeCell ref="P133:S133"/>
    <mergeCell ref="T133:W133"/>
    <mergeCell ref="B134:K134"/>
    <mergeCell ref="L134:O134"/>
    <mergeCell ref="P134:S134"/>
    <mergeCell ref="T134:W134"/>
    <mergeCell ref="B138:K138"/>
    <mergeCell ref="L138:O138"/>
    <mergeCell ref="P138:S138"/>
    <mergeCell ref="T138:W138"/>
    <mergeCell ref="B139:K139"/>
    <mergeCell ref="L139:O139"/>
    <mergeCell ref="P139:S139"/>
    <mergeCell ref="T139:W139"/>
    <mergeCell ref="B136:K136"/>
    <mergeCell ref="L136:O136"/>
    <mergeCell ref="P136:S136"/>
    <mergeCell ref="T136:W136"/>
    <mergeCell ref="B137:K137"/>
    <mergeCell ref="L137:O137"/>
    <mergeCell ref="P137:S137"/>
    <mergeCell ref="T137:W137"/>
    <mergeCell ref="T130:W130"/>
    <mergeCell ref="B131:K131"/>
    <mergeCell ref="L131:O131"/>
    <mergeCell ref="P131:S131"/>
    <mergeCell ref="T131:W131"/>
    <mergeCell ref="B128:K128"/>
    <mergeCell ref="L128:O128"/>
    <mergeCell ref="P128:S128"/>
    <mergeCell ref="T128:W128"/>
    <mergeCell ref="B129:K129"/>
    <mergeCell ref="L129:O129"/>
    <mergeCell ref="P129:S129"/>
    <mergeCell ref="T129:W129"/>
    <mergeCell ref="P116:S116"/>
    <mergeCell ref="T116:W116"/>
    <mergeCell ref="P117:S117"/>
    <mergeCell ref="T117:W117"/>
    <mergeCell ref="P118:S118"/>
    <mergeCell ref="T118:W118"/>
    <mergeCell ref="A120:W121"/>
    <mergeCell ref="B122:K122"/>
    <mergeCell ref="L122:O122"/>
    <mergeCell ref="P122:S122"/>
    <mergeCell ref="T122:W122"/>
    <mergeCell ref="P123:S123"/>
    <mergeCell ref="T123:W123"/>
    <mergeCell ref="B126:K126"/>
    <mergeCell ref="L126:O126"/>
    <mergeCell ref="P153:S153"/>
    <mergeCell ref="T153:W153"/>
    <mergeCell ref="P154:S154"/>
    <mergeCell ref="T154:W154"/>
    <mergeCell ref="B130:K130"/>
    <mergeCell ref="B151:K151"/>
    <mergeCell ref="L151:O151"/>
    <mergeCell ref="P151:S151"/>
    <mergeCell ref="T151:W151"/>
    <mergeCell ref="P152:S152"/>
    <mergeCell ref="T152:W152"/>
    <mergeCell ref="A147:W148"/>
    <mergeCell ref="B149:K149"/>
    <mergeCell ref="L149:O149"/>
    <mergeCell ref="P149:S149"/>
    <mergeCell ref="T149:W149"/>
    <mergeCell ref="B150:K150"/>
    <mergeCell ref="L150:O150"/>
    <mergeCell ref="L130:O130"/>
    <mergeCell ref="P130:S130"/>
    <mergeCell ref="A110:W111"/>
    <mergeCell ref="B112:K112"/>
    <mergeCell ref="L112:O112"/>
    <mergeCell ref="P112:S112"/>
    <mergeCell ref="T112:W112"/>
    <mergeCell ref="B113:K113"/>
    <mergeCell ref="L113:O113"/>
    <mergeCell ref="P113:S113"/>
    <mergeCell ref="T113:W113"/>
    <mergeCell ref="B114:K114"/>
    <mergeCell ref="L114:O114"/>
    <mergeCell ref="P114:S114"/>
    <mergeCell ref="T114:W114"/>
    <mergeCell ref="T126:W126"/>
    <mergeCell ref="B127:K127"/>
    <mergeCell ref="L127:O127"/>
    <mergeCell ref="P127:S127"/>
    <mergeCell ref="T127:W127"/>
    <mergeCell ref="B124:K124"/>
    <mergeCell ref="L124:O124"/>
    <mergeCell ref="P126:S126"/>
    <mergeCell ref="P124:S124"/>
    <mergeCell ref="T124:W124"/>
    <mergeCell ref="B125:K125"/>
    <mergeCell ref="L125:O125"/>
    <mergeCell ref="P125:S125"/>
    <mergeCell ref="T125:W125"/>
    <mergeCell ref="B115:K115"/>
    <mergeCell ref="L115:O115"/>
    <mergeCell ref="P115:S115"/>
    <mergeCell ref="T115:W115"/>
    <mergeCell ref="B123:K123"/>
    <mergeCell ref="L123:O123"/>
    <mergeCell ref="B102:K102"/>
    <mergeCell ref="L102:O102"/>
    <mergeCell ref="P102:S102"/>
    <mergeCell ref="T102:W102"/>
    <mergeCell ref="P106:S106"/>
    <mergeCell ref="T106:W106"/>
    <mergeCell ref="P107:S107"/>
    <mergeCell ref="T107:W107"/>
    <mergeCell ref="P108:S108"/>
    <mergeCell ref="T108:W108"/>
    <mergeCell ref="B103:K103"/>
    <mergeCell ref="L103:O103"/>
    <mergeCell ref="P103:S103"/>
    <mergeCell ref="T103:W103"/>
    <mergeCell ref="B104:K104"/>
    <mergeCell ref="L104:O104"/>
    <mergeCell ref="P104:S104"/>
    <mergeCell ref="T104:W104"/>
    <mergeCell ref="B105:K105"/>
    <mergeCell ref="L105:O105"/>
    <mergeCell ref="P105:S105"/>
    <mergeCell ref="T105:W105"/>
    <mergeCell ref="A99:W100"/>
    <mergeCell ref="B101:K101"/>
    <mergeCell ref="L101:O101"/>
    <mergeCell ref="P101:S101"/>
    <mergeCell ref="T101:W101"/>
    <mergeCell ref="B91:K91"/>
    <mergeCell ref="L91:O91"/>
    <mergeCell ref="P91:S91"/>
    <mergeCell ref="T91:W91"/>
    <mergeCell ref="B92:K92"/>
    <mergeCell ref="L92:O92"/>
    <mergeCell ref="P92:S92"/>
    <mergeCell ref="T92:W92"/>
    <mergeCell ref="P96:S96"/>
    <mergeCell ref="T96:W96"/>
    <mergeCell ref="P97:S97"/>
    <mergeCell ref="T97:W97"/>
    <mergeCell ref="B93:K93"/>
    <mergeCell ref="L93:O93"/>
    <mergeCell ref="P93:S93"/>
    <mergeCell ref="T93:W93"/>
    <mergeCell ref="B94:K94"/>
    <mergeCell ref="L94:O94"/>
    <mergeCell ref="P94:S94"/>
    <mergeCell ref="B89:K89"/>
    <mergeCell ref="L89:O89"/>
    <mergeCell ref="P89:S89"/>
    <mergeCell ref="T89:W89"/>
    <mergeCell ref="B90:K90"/>
    <mergeCell ref="L90:O90"/>
    <mergeCell ref="P90:S90"/>
    <mergeCell ref="T90:W90"/>
    <mergeCell ref="P95:S95"/>
    <mergeCell ref="T95:W95"/>
    <mergeCell ref="T94:W94"/>
    <mergeCell ref="B87:K87"/>
    <mergeCell ref="L87:O87"/>
    <mergeCell ref="P87:S87"/>
    <mergeCell ref="T87:W87"/>
    <mergeCell ref="B88:K88"/>
    <mergeCell ref="L88:O88"/>
    <mergeCell ref="P88:S88"/>
    <mergeCell ref="T88:W88"/>
    <mergeCell ref="B84:K84"/>
    <mergeCell ref="L84:O84"/>
    <mergeCell ref="P84:S84"/>
    <mergeCell ref="T84:W84"/>
    <mergeCell ref="B86:K86"/>
    <mergeCell ref="L86:O86"/>
    <mergeCell ref="P86:S86"/>
    <mergeCell ref="T86:W86"/>
    <mergeCell ref="B85:K85"/>
    <mergeCell ref="L85:O85"/>
    <mergeCell ref="T85:W85"/>
    <mergeCell ref="P85:S85"/>
    <mergeCell ref="A81:W82"/>
    <mergeCell ref="B83:K83"/>
    <mergeCell ref="L83:O83"/>
    <mergeCell ref="P83:S83"/>
    <mergeCell ref="T83:W83"/>
    <mergeCell ref="B33:K33"/>
    <mergeCell ref="B76:K76"/>
    <mergeCell ref="L76:O76"/>
    <mergeCell ref="P76:S76"/>
    <mergeCell ref="T76:W76"/>
    <mergeCell ref="P77:S77"/>
    <mergeCell ref="T77:W77"/>
    <mergeCell ref="L57:O57"/>
    <mergeCell ref="P57:S57"/>
    <mergeCell ref="L33:O33"/>
    <mergeCell ref="P33:S33"/>
    <mergeCell ref="T33:W33"/>
    <mergeCell ref="B34:K34"/>
    <mergeCell ref="L34:O34"/>
    <mergeCell ref="P34:S34"/>
    <mergeCell ref="T34:W34"/>
    <mergeCell ref="A73:W74"/>
    <mergeCell ref="B67:K67"/>
    <mergeCell ref="L67:O67"/>
    <mergeCell ref="P67:S67"/>
    <mergeCell ref="T67:W67"/>
    <mergeCell ref="B61:K61"/>
    <mergeCell ref="L61:O61"/>
    <mergeCell ref="P61:S61"/>
    <mergeCell ref="T61:W61"/>
    <mergeCell ref="B62:K62"/>
    <mergeCell ref="L62:O62"/>
    <mergeCell ref="P62:S62"/>
    <mergeCell ref="T62:W62"/>
    <mergeCell ref="B66:K66"/>
    <mergeCell ref="L66:O66"/>
    <mergeCell ref="P66:S66"/>
    <mergeCell ref="T66:W66"/>
    <mergeCell ref="B75:K75"/>
    <mergeCell ref="L75:O75"/>
    <mergeCell ref="P75:S75"/>
    <mergeCell ref="T75:W75"/>
    <mergeCell ref="B68:K68"/>
    <mergeCell ref="L68:O68"/>
    <mergeCell ref="P68:S68"/>
    <mergeCell ref="T68:W68"/>
    <mergeCell ref="P69:S69"/>
    <mergeCell ref="T69:W69"/>
    <mergeCell ref="T71:W71"/>
    <mergeCell ref="P53:S53"/>
    <mergeCell ref="T53:W53"/>
    <mergeCell ref="B54:K54"/>
    <mergeCell ref="L54:O54"/>
    <mergeCell ref="P54:S54"/>
    <mergeCell ref="T54:W54"/>
    <mergeCell ref="P47:S47"/>
    <mergeCell ref="T47:W47"/>
    <mergeCell ref="P48:S48"/>
    <mergeCell ref="T48:W48"/>
    <mergeCell ref="A50:W51"/>
    <mergeCell ref="B52:K52"/>
    <mergeCell ref="L52:O52"/>
    <mergeCell ref="P52:S52"/>
    <mergeCell ref="T52:W52"/>
    <mergeCell ref="B42:K42"/>
    <mergeCell ref="L42:O42"/>
    <mergeCell ref="P42:S42"/>
    <mergeCell ref="T42:W42"/>
    <mergeCell ref="B45:K45"/>
    <mergeCell ref="L45:O45"/>
    <mergeCell ref="P45:S45"/>
    <mergeCell ref="T45:W45"/>
    <mergeCell ref="P46:S46"/>
    <mergeCell ref="T46:W46"/>
    <mergeCell ref="B43:K43"/>
    <mergeCell ref="L43:O43"/>
    <mergeCell ref="P43:S43"/>
    <mergeCell ref="T43:W43"/>
    <mergeCell ref="B44:K44"/>
    <mergeCell ref="L44:O44"/>
    <mergeCell ref="P44:S44"/>
    <mergeCell ref="T44:W44"/>
    <mergeCell ref="A39:W40"/>
    <mergeCell ref="B41:K41"/>
    <mergeCell ref="L41:O41"/>
    <mergeCell ref="P41:S41"/>
    <mergeCell ref="T41:W41"/>
    <mergeCell ref="B22:G22"/>
    <mergeCell ref="H22:J22"/>
    <mergeCell ref="K22:L22"/>
    <mergeCell ref="M22:S22"/>
    <mergeCell ref="T22:W22"/>
    <mergeCell ref="M28:S28"/>
    <mergeCell ref="T28:W28"/>
    <mergeCell ref="B25:G25"/>
    <mergeCell ref="H25:J25"/>
    <mergeCell ref="K25:L25"/>
    <mergeCell ref="M25:S25"/>
    <mergeCell ref="T25:W25"/>
    <mergeCell ref="A26:L28"/>
    <mergeCell ref="M26:S26"/>
    <mergeCell ref="T26:W26"/>
    <mergeCell ref="M27:S27"/>
    <mergeCell ref="T27:W27"/>
    <mergeCell ref="A30:W31"/>
    <mergeCell ref="B32:K32"/>
    <mergeCell ref="L32:O32"/>
    <mergeCell ref="P32:S32"/>
    <mergeCell ref="T32:W32"/>
    <mergeCell ref="B23:G23"/>
    <mergeCell ref="H23:J23"/>
    <mergeCell ref="K23:L23"/>
    <mergeCell ref="M23:S23"/>
    <mergeCell ref="T23:W23"/>
    <mergeCell ref="B18:G18"/>
    <mergeCell ref="H18:J18"/>
    <mergeCell ref="K18:L18"/>
    <mergeCell ref="M18:S18"/>
    <mergeCell ref="T18:W18"/>
    <mergeCell ref="B19:G19"/>
    <mergeCell ref="H19:J19"/>
    <mergeCell ref="K19:L19"/>
    <mergeCell ref="M19:S19"/>
    <mergeCell ref="T19:W19"/>
    <mergeCell ref="B20:G20"/>
    <mergeCell ref="H20:J20"/>
    <mergeCell ref="K20:L20"/>
    <mergeCell ref="M20:S20"/>
    <mergeCell ref="T20:W20"/>
    <mergeCell ref="B21:G21"/>
    <mergeCell ref="H21:J21"/>
    <mergeCell ref="K21:L21"/>
    <mergeCell ref="M21:S21"/>
    <mergeCell ref="T21:W21"/>
    <mergeCell ref="A15:W15"/>
    <mergeCell ref="B16:G16"/>
    <mergeCell ref="H16:J16"/>
    <mergeCell ref="K16:L16"/>
    <mergeCell ref="M16:S16"/>
    <mergeCell ref="T16:W16"/>
    <mergeCell ref="A13:E13"/>
    <mergeCell ref="F13:G13"/>
    <mergeCell ref="H13:J13"/>
    <mergeCell ref="K13:N13"/>
    <mergeCell ref="O13:R13"/>
    <mergeCell ref="S13:W13"/>
    <mergeCell ref="B17:G17"/>
    <mergeCell ref="H17:J17"/>
    <mergeCell ref="K17:L17"/>
    <mergeCell ref="M17:S17"/>
    <mergeCell ref="T17:W17"/>
    <mergeCell ref="O7:R7"/>
    <mergeCell ref="S7:W7"/>
    <mergeCell ref="A10:E10"/>
    <mergeCell ref="F10:G10"/>
    <mergeCell ref="H10:J10"/>
    <mergeCell ref="K10:N10"/>
    <mergeCell ref="O10:R10"/>
    <mergeCell ref="S10:W10"/>
    <mergeCell ref="A9:E9"/>
    <mergeCell ref="F9:G9"/>
    <mergeCell ref="H9:J9"/>
    <mergeCell ref="K9:N9"/>
    <mergeCell ref="O9:R9"/>
    <mergeCell ref="S9:W9"/>
    <mergeCell ref="A8:E8"/>
    <mergeCell ref="F8:G8"/>
    <mergeCell ref="H8:J8"/>
    <mergeCell ref="K8:N8"/>
    <mergeCell ref="O8:R8"/>
    <mergeCell ref="S8:W8"/>
    <mergeCell ref="A7:E7"/>
    <mergeCell ref="F7:G7"/>
    <mergeCell ref="H7:J7"/>
    <mergeCell ref="K7:N7"/>
    <mergeCell ref="A12:E12"/>
    <mergeCell ref="F12:G12"/>
    <mergeCell ref="H12:J12"/>
    <mergeCell ref="K12:N12"/>
    <mergeCell ref="O12:R12"/>
    <mergeCell ref="S12:W12"/>
    <mergeCell ref="A11:E11"/>
    <mergeCell ref="F11:G11"/>
    <mergeCell ref="H11:J11"/>
    <mergeCell ref="K11:N11"/>
    <mergeCell ref="O11:R11"/>
    <mergeCell ref="S11:W11"/>
    <mergeCell ref="A6:E6"/>
    <mergeCell ref="F6:G6"/>
    <mergeCell ref="H6:J6"/>
    <mergeCell ref="K6:N6"/>
    <mergeCell ref="O6:R6"/>
    <mergeCell ref="S6:W6"/>
    <mergeCell ref="A1:W2"/>
    <mergeCell ref="A3:W3"/>
    <mergeCell ref="A4:E5"/>
    <mergeCell ref="F4:G5"/>
    <mergeCell ref="H4:W4"/>
    <mergeCell ref="H5:J5"/>
    <mergeCell ref="K5:N5"/>
    <mergeCell ref="O5:R5"/>
    <mergeCell ref="S5:W5"/>
    <mergeCell ref="B155:K155"/>
    <mergeCell ref="L155:O155"/>
    <mergeCell ref="P155:S155"/>
    <mergeCell ref="T155:W155"/>
    <mergeCell ref="P156:S156"/>
    <mergeCell ref="T156:W156"/>
    <mergeCell ref="P157:S157"/>
    <mergeCell ref="T157:W157"/>
    <mergeCell ref="P158:S158"/>
    <mergeCell ref="T158:W158"/>
    <mergeCell ref="M197:S197"/>
    <mergeCell ref="T197:W197"/>
    <mergeCell ref="B198:H198"/>
    <mergeCell ref="I198:J198"/>
    <mergeCell ref="K198:L198"/>
    <mergeCell ref="M198:S198"/>
    <mergeCell ref="T198:W198"/>
    <mergeCell ref="I195:J195"/>
    <mergeCell ref="K195:L195"/>
    <mergeCell ref="M195:S195"/>
    <mergeCell ref="T195:W195"/>
    <mergeCell ref="B196:H196"/>
    <mergeCell ref="I196:J196"/>
    <mergeCell ref="K196:L196"/>
    <mergeCell ref="M196:S196"/>
    <mergeCell ref="T196:W196"/>
    <mergeCell ref="B195:H195"/>
    <mergeCell ref="B201:H201"/>
    <mergeCell ref="I201:J201"/>
    <mergeCell ref="K201:L201"/>
    <mergeCell ref="M201:S201"/>
    <mergeCell ref="T201:W201"/>
    <mergeCell ref="B199:H199"/>
    <mergeCell ref="I199:J199"/>
    <mergeCell ref="K199:L199"/>
    <mergeCell ref="M199:S199"/>
    <mergeCell ref="T199:W199"/>
    <mergeCell ref="B200:H200"/>
    <mergeCell ref="I200:J200"/>
    <mergeCell ref="K200:L200"/>
    <mergeCell ref="M200:S200"/>
    <mergeCell ref="T200:W200"/>
    <mergeCell ref="B202:H202"/>
    <mergeCell ref="I202:J202"/>
    <mergeCell ref="K202:L202"/>
    <mergeCell ref="M202:S202"/>
    <mergeCell ref="T202:W202"/>
    <mergeCell ref="B205:H205"/>
    <mergeCell ref="I205:J205"/>
    <mergeCell ref="K205:L205"/>
    <mergeCell ref="M205:S205"/>
    <mergeCell ref="T205:W205"/>
    <mergeCell ref="B203:H203"/>
    <mergeCell ref="I203:J203"/>
    <mergeCell ref="K203:L203"/>
    <mergeCell ref="M203:S203"/>
    <mergeCell ref="T203:W203"/>
    <mergeCell ref="B204:H204"/>
    <mergeCell ref="I204:J204"/>
    <mergeCell ref="K204:L204"/>
    <mergeCell ref="M204:S204"/>
    <mergeCell ref="T204:W204"/>
    <mergeCell ref="B206:H206"/>
    <mergeCell ref="I206:J206"/>
    <mergeCell ref="K206:L206"/>
    <mergeCell ref="M206:S206"/>
    <mergeCell ref="T206:W206"/>
    <mergeCell ref="B207:H207"/>
    <mergeCell ref="I207:J207"/>
    <mergeCell ref="K207:L207"/>
    <mergeCell ref="M207:S207"/>
    <mergeCell ref="T207:W207"/>
    <mergeCell ref="B208:H208"/>
    <mergeCell ref="I208:J208"/>
    <mergeCell ref="K208:L208"/>
    <mergeCell ref="M208:S208"/>
    <mergeCell ref="T208:W208"/>
    <mergeCell ref="B221:H221"/>
    <mergeCell ref="I221:J221"/>
    <mergeCell ref="K221:L221"/>
    <mergeCell ref="M221:S221"/>
    <mergeCell ref="T221:W221"/>
    <mergeCell ref="B219:H219"/>
    <mergeCell ref="I219:J219"/>
    <mergeCell ref="K219:L219"/>
    <mergeCell ref="M219:S219"/>
    <mergeCell ref="T219:W219"/>
    <mergeCell ref="B217:H217"/>
    <mergeCell ref="I217:J217"/>
    <mergeCell ref="K217:L217"/>
    <mergeCell ref="M217:S217"/>
    <mergeCell ref="T217:W217"/>
    <mergeCell ref="B218:H218"/>
    <mergeCell ref="I218:J218"/>
    <mergeCell ref="K218:L218"/>
    <mergeCell ref="M218:S218"/>
    <mergeCell ref="B222:H222"/>
    <mergeCell ref="I222:J222"/>
    <mergeCell ref="K222:L222"/>
    <mergeCell ref="M222:S222"/>
    <mergeCell ref="T222:W222"/>
    <mergeCell ref="B220:H220"/>
    <mergeCell ref="I220:J220"/>
    <mergeCell ref="K220:L220"/>
    <mergeCell ref="M220:S220"/>
    <mergeCell ref="T220:W220"/>
    <mergeCell ref="B225:H225"/>
    <mergeCell ref="I225:J225"/>
    <mergeCell ref="K225:L225"/>
    <mergeCell ref="M225:S225"/>
    <mergeCell ref="T225:W225"/>
    <mergeCell ref="B226:H226"/>
    <mergeCell ref="I226:J226"/>
    <mergeCell ref="K226:L226"/>
    <mergeCell ref="M226:S226"/>
    <mergeCell ref="T226:W226"/>
    <mergeCell ref="B223:H223"/>
    <mergeCell ref="I223:J223"/>
    <mergeCell ref="K223:L223"/>
    <mergeCell ref="M223:S223"/>
    <mergeCell ref="T223:W223"/>
    <mergeCell ref="B224:H224"/>
    <mergeCell ref="I224:J224"/>
    <mergeCell ref="K224:L224"/>
    <mergeCell ref="M224:S224"/>
    <mergeCell ref="T224:W224"/>
    <mergeCell ref="B229:H229"/>
    <mergeCell ref="I229:J229"/>
    <mergeCell ref="K229:L229"/>
    <mergeCell ref="M229:S229"/>
    <mergeCell ref="T229:W229"/>
    <mergeCell ref="B230:H230"/>
    <mergeCell ref="I230:J230"/>
    <mergeCell ref="K230:L230"/>
    <mergeCell ref="M230:S230"/>
    <mergeCell ref="T230:W230"/>
    <mergeCell ref="B227:H227"/>
    <mergeCell ref="I227:J227"/>
    <mergeCell ref="K227:L227"/>
    <mergeCell ref="M227:S227"/>
    <mergeCell ref="T227:W227"/>
    <mergeCell ref="B228:H228"/>
    <mergeCell ref="I228:J228"/>
    <mergeCell ref="K228:L228"/>
    <mergeCell ref="M228:S228"/>
    <mergeCell ref="T228:W228"/>
    <mergeCell ref="B233:H233"/>
    <mergeCell ref="I233:J233"/>
    <mergeCell ref="K233:L233"/>
    <mergeCell ref="M233:S233"/>
    <mergeCell ref="T233:W233"/>
    <mergeCell ref="B234:H234"/>
    <mergeCell ref="I234:J234"/>
    <mergeCell ref="K234:L234"/>
    <mergeCell ref="M234:S234"/>
    <mergeCell ref="T234:W234"/>
    <mergeCell ref="B231:H231"/>
    <mergeCell ref="I231:J231"/>
    <mergeCell ref="K231:L231"/>
    <mergeCell ref="M231:S231"/>
    <mergeCell ref="T231:W231"/>
    <mergeCell ref="B232:H232"/>
    <mergeCell ref="I232:J232"/>
    <mergeCell ref="K232:L232"/>
    <mergeCell ref="M232:S232"/>
    <mergeCell ref="T232:W232"/>
    <mergeCell ref="A240:W241"/>
    <mergeCell ref="B242:H242"/>
    <mergeCell ref="I242:J242"/>
    <mergeCell ref="K242:L242"/>
    <mergeCell ref="M242:S242"/>
    <mergeCell ref="T242:W242"/>
    <mergeCell ref="B243:H243"/>
    <mergeCell ref="I243:J243"/>
    <mergeCell ref="K243:L243"/>
    <mergeCell ref="M243:S243"/>
    <mergeCell ref="T243:W243"/>
    <mergeCell ref="B235:H235"/>
    <mergeCell ref="I235:J235"/>
    <mergeCell ref="K235:L235"/>
    <mergeCell ref="M235:S235"/>
    <mergeCell ref="T235:W235"/>
    <mergeCell ref="A236:L238"/>
    <mergeCell ref="M236:S236"/>
    <mergeCell ref="T236:W236"/>
    <mergeCell ref="M237:S237"/>
    <mergeCell ref="T237:W237"/>
    <mergeCell ref="M238:S238"/>
    <mergeCell ref="T238:W238"/>
    <mergeCell ref="B246:H246"/>
    <mergeCell ref="I246:J246"/>
    <mergeCell ref="K246:L246"/>
    <mergeCell ref="M246:S246"/>
    <mergeCell ref="T246:W246"/>
    <mergeCell ref="B247:H247"/>
    <mergeCell ref="I247:J247"/>
    <mergeCell ref="K247:L247"/>
    <mergeCell ref="M247:S247"/>
    <mergeCell ref="T247:W247"/>
    <mergeCell ref="B244:H244"/>
    <mergeCell ref="I244:J244"/>
    <mergeCell ref="K244:L244"/>
    <mergeCell ref="M244:S244"/>
    <mergeCell ref="T244:W244"/>
    <mergeCell ref="B245:H245"/>
    <mergeCell ref="I245:J245"/>
    <mergeCell ref="K245:L245"/>
    <mergeCell ref="M245:S245"/>
    <mergeCell ref="T245:W245"/>
    <mergeCell ref="B248:H248"/>
    <mergeCell ref="I248:J248"/>
    <mergeCell ref="K248:L248"/>
    <mergeCell ref="M248:S248"/>
    <mergeCell ref="T248:W248"/>
    <mergeCell ref="B249:H249"/>
    <mergeCell ref="I249:J249"/>
    <mergeCell ref="K249:L249"/>
    <mergeCell ref="M249:S249"/>
    <mergeCell ref="T249:W249"/>
    <mergeCell ref="B252:H252"/>
    <mergeCell ref="I252:J252"/>
    <mergeCell ref="K252:L252"/>
    <mergeCell ref="M252:S252"/>
    <mergeCell ref="T252:W252"/>
    <mergeCell ref="B253:H253"/>
    <mergeCell ref="I253:J253"/>
    <mergeCell ref="K253:L253"/>
    <mergeCell ref="M253:S253"/>
    <mergeCell ref="T253:W253"/>
    <mergeCell ref="B250:H250"/>
    <mergeCell ref="I250:J250"/>
    <mergeCell ref="K250:L250"/>
    <mergeCell ref="M250:S250"/>
    <mergeCell ref="T250:W250"/>
    <mergeCell ref="B251:H251"/>
    <mergeCell ref="I251:J251"/>
    <mergeCell ref="K251:L251"/>
    <mergeCell ref="M251:S251"/>
    <mergeCell ref="T251:W251"/>
    <mergeCell ref="B255:H255"/>
    <mergeCell ref="I255:J255"/>
    <mergeCell ref="K255:L255"/>
    <mergeCell ref="M255:S255"/>
    <mergeCell ref="T255:W255"/>
    <mergeCell ref="B254:H254"/>
    <mergeCell ref="I254:J254"/>
    <mergeCell ref="K254:L254"/>
    <mergeCell ref="M254:S254"/>
    <mergeCell ref="T254:W254"/>
    <mergeCell ref="B258:H258"/>
    <mergeCell ref="I258:J258"/>
    <mergeCell ref="K258:L258"/>
    <mergeCell ref="M258:S258"/>
    <mergeCell ref="T258:W258"/>
    <mergeCell ref="B256:H256"/>
    <mergeCell ref="I256:J256"/>
    <mergeCell ref="K256:L256"/>
    <mergeCell ref="M256:S256"/>
    <mergeCell ref="T256:W256"/>
    <mergeCell ref="B257:H257"/>
    <mergeCell ref="I257:J257"/>
    <mergeCell ref="K257:L257"/>
    <mergeCell ref="M257:S257"/>
    <mergeCell ref="T257:W257"/>
    <mergeCell ref="I259:J259"/>
    <mergeCell ref="K259:L259"/>
    <mergeCell ref="M259:S259"/>
    <mergeCell ref="T259:W259"/>
    <mergeCell ref="A260:L262"/>
    <mergeCell ref="M260:S260"/>
    <mergeCell ref="T260:W260"/>
    <mergeCell ref="M261:S261"/>
    <mergeCell ref="T261:W261"/>
    <mergeCell ref="M262:S262"/>
    <mergeCell ref="T262:W262"/>
    <mergeCell ref="D273:E273"/>
    <mergeCell ref="D274:E274"/>
    <mergeCell ref="D275:E275"/>
    <mergeCell ref="D276:E276"/>
    <mergeCell ref="D277:E277"/>
    <mergeCell ref="G273:H273"/>
    <mergeCell ref="G274:H274"/>
    <mergeCell ref="G275:H275"/>
    <mergeCell ref="B259:H259"/>
  </mergeCells>
  <phoneticPr fontId="29" type="noConversion"/>
  <pageMargins left="0.70866141732283472" right="0.70866141732283472" top="0.74803149606299213" bottom="0.74803149606299213" header="0.31496062992125984" footer="0.31496062992125984"/>
  <pageSetup paperSize="9" scale="72" fitToHeight="9" orientation="landscape" r:id="rId1"/>
  <rowBreaks count="6" manualBreakCount="6">
    <brk id="28" max="22" man="1"/>
    <brk id="72" max="22" man="1"/>
    <brk id="109" max="22" man="1"/>
    <brk id="161" max="22" man="1"/>
    <brk id="263" max="22" man="1"/>
    <brk id="265" max="22"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5" tint="0.59999389629810485"/>
    <pageSetUpPr fitToPage="1"/>
  </sheetPr>
  <dimension ref="A2:G9"/>
  <sheetViews>
    <sheetView view="pageBreakPreview" topLeftCell="A10" zoomScale="75" zoomScaleNormal="60" zoomScaleSheetLayoutView="75" workbookViewId="0">
      <selection activeCell="E7" sqref="E7"/>
    </sheetView>
  </sheetViews>
  <sheetFormatPr defaultColWidth="9.140625" defaultRowHeight="15" x14ac:dyDescent="0.2"/>
  <cols>
    <col min="1" max="1" width="31" style="262" customWidth="1"/>
    <col min="2" max="2" width="26" style="262" customWidth="1"/>
    <col min="3" max="3" width="22.28515625" style="262" customWidth="1"/>
    <col min="4" max="4" width="27.28515625" style="262" customWidth="1"/>
    <col min="5" max="5" width="34.5703125" style="262" bestFit="1" customWidth="1"/>
    <col min="6" max="6" width="17.85546875" style="262" customWidth="1"/>
    <col min="7" max="7" width="22.5703125" style="262" customWidth="1"/>
    <col min="8" max="16384" width="9.140625" style="262"/>
  </cols>
  <sheetData>
    <row r="2" spans="1:7" s="260" customFormat="1" ht="27.75" customHeight="1" x14ac:dyDescent="0.2">
      <c r="A2" s="1547" t="s">
        <v>977</v>
      </c>
      <c r="B2" s="1547"/>
      <c r="C2" s="1547"/>
      <c r="D2" s="1547"/>
      <c r="E2" s="1547"/>
      <c r="F2" s="1547"/>
      <c r="G2" s="1547"/>
    </row>
    <row r="3" spans="1:7" ht="18.75" x14ac:dyDescent="0.2">
      <c r="A3" s="261"/>
      <c r="B3" s="261"/>
      <c r="C3" s="261"/>
      <c r="D3" s="261"/>
      <c r="E3" s="261"/>
      <c r="F3" s="261"/>
      <c r="G3" s="261"/>
    </row>
    <row r="4" spans="1:7" ht="83.25" customHeight="1" x14ac:dyDescent="0.2">
      <c r="A4" s="263"/>
      <c r="B4" s="265" t="s">
        <v>978</v>
      </c>
      <c r="C4" s="264" t="s">
        <v>979</v>
      </c>
      <c r="D4" s="265" t="s">
        <v>980</v>
      </c>
      <c r="E4" s="265" t="s">
        <v>981</v>
      </c>
      <c r="F4" s="265" t="s">
        <v>982</v>
      </c>
      <c r="G4" s="265" t="s">
        <v>983</v>
      </c>
    </row>
    <row r="5" spans="1:7" ht="18.75" x14ac:dyDescent="0.2">
      <c r="A5" s="263">
        <v>1</v>
      </c>
      <c r="B5" s="265">
        <v>2</v>
      </c>
      <c r="C5" s="264">
        <v>3</v>
      </c>
      <c r="D5" s="265">
        <v>4</v>
      </c>
      <c r="E5" s="265">
        <v>5</v>
      </c>
      <c r="F5" s="265">
        <v>6</v>
      </c>
      <c r="G5" s="265">
        <v>7</v>
      </c>
    </row>
    <row r="6" spans="1:7" ht="31.5" customHeight="1" x14ac:dyDescent="0.2">
      <c r="A6" s="263"/>
      <c r="B6" s="266">
        <v>150.27000000000001</v>
      </c>
      <c r="C6" s="267">
        <v>50</v>
      </c>
      <c r="D6" s="268">
        <v>194</v>
      </c>
      <c r="E6" s="266">
        <v>0.65</v>
      </c>
      <c r="F6" s="269">
        <f>C6*D6*E6</f>
        <v>6305</v>
      </c>
      <c r="G6" s="270">
        <f>B6*F6</f>
        <v>947452.35000000009</v>
      </c>
    </row>
    <row r="7" spans="1:7" ht="18.75" x14ac:dyDescent="0.2">
      <c r="A7" s="271"/>
      <c r="B7" s="272"/>
      <c r="C7" s="273"/>
      <c r="D7" s="272"/>
      <c r="E7" s="272"/>
      <c r="F7" s="272"/>
      <c r="G7" s="272"/>
    </row>
    <row r="9" spans="1:7" ht="47.25" customHeight="1" x14ac:dyDescent="0.2">
      <c r="A9" s="274"/>
      <c r="F9" s="275"/>
    </row>
  </sheetData>
  <mergeCells count="1">
    <mergeCell ref="A2:G2"/>
  </mergeCells>
  <pageMargins left="0.7" right="0.7" top="0.75" bottom="0.75" header="0.3" footer="0.3"/>
  <pageSetup paperSize="9" scale="4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U39"/>
  <sheetViews>
    <sheetView view="pageBreakPreview" zoomScale="115" zoomScaleNormal="100" zoomScaleSheetLayoutView="115" workbookViewId="0">
      <selection activeCell="BX228" sqref="BX228:CA228"/>
    </sheetView>
  </sheetViews>
  <sheetFormatPr defaultColWidth="1.42578125" defaultRowHeight="12.75" x14ac:dyDescent="0.2"/>
  <cols>
    <col min="1" max="16384" width="1.42578125" style="2"/>
  </cols>
  <sheetData>
    <row r="1" spans="1:99" s="11" customFormat="1" ht="3.95" customHeight="1" x14ac:dyDescent="0.2">
      <c r="A1" s="19"/>
      <c r="B1" s="19"/>
      <c r="C1" s="19"/>
      <c r="D1" s="19"/>
      <c r="E1" s="19"/>
      <c r="F1" s="19"/>
      <c r="G1" s="19"/>
      <c r="H1" s="19"/>
      <c r="I1" s="19"/>
      <c r="J1" s="19"/>
      <c r="K1" s="19"/>
      <c r="L1" s="19"/>
      <c r="M1" s="19"/>
      <c r="N1" s="19"/>
      <c r="O1" s="19"/>
      <c r="P1" s="19"/>
      <c r="Q1" s="19"/>
      <c r="R1" s="19"/>
    </row>
    <row r="2" spans="1:99" s="11" customFormat="1" ht="11.25" customHeight="1" x14ac:dyDescent="0.2">
      <c r="A2" s="593" t="s">
        <v>434</v>
      </c>
      <c r="B2" s="595"/>
      <c r="C2" s="595"/>
      <c r="D2" s="595"/>
      <c r="E2" s="595"/>
      <c r="F2" s="595"/>
      <c r="G2" s="595"/>
      <c r="H2" s="595"/>
      <c r="I2" s="595"/>
      <c r="J2" s="595"/>
      <c r="K2" s="595"/>
      <c r="L2" s="595"/>
      <c r="M2" s="595"/>
      <c r="N2" s="595"/>
      <c r="O2" s="595"/>
      <c r="P2" s="595"/>
      <c r="Q2" s="595"/>
      <c r="R2" s="595"/>
      <c r="S2" s="595"/>
      <c r="T2" s="595"/>
      <c r="U2" s="595"/>
      <c r="V2" s="595"/>
      <c r="W2" s="595"/>
      <c r="X2" s="595"/>
      <c r="Y2" s="595"/>
      <c r="Z2" s="595"/>
      <c r="AA2" s="595"/>
      <c r="AB2" s="595"/>
      <c r="AC2" s="595"/>
      <c r="AD2" s="595"/>
      <c r="AE2" s="595"/>
      <c r="AF2" s="595"/>
      <c r="AG2" s="595"/>
      <c r="AH2" s="595"/>
      <c r="AI2" s="595"/>
      <c r="AJ2" s="595"/>
      <c r="AK2" s="595"/>
      <c r="AL2" s="595"/>
      <c r="AM2" s="595"/>
      <c r="AN2" s="595"/>
      <c r="AO2" s="595"/>
      <c r="AP2" s="595"/>
      <c r="AQ2" s="595"/>
      <c r="AR2" s="595"/>
      <c r="AS2" s="595"/>
      <c r="AT2" s="595"/>
      <c r="AU2" s="595"/>
      <c r="AV2" s="595"/>
      <c r="AW2" s="595"/>
      <c r="AX2" s="595"/>
      <c r="AY2" s="595"/>
      <c r="AZ2" s="595"/>
      <c r="BA2" s="595"/>
      <c r="BB2" s="595"/>
      <c r="BC2" s="595"/>
      <c r="BD2" s="595"/>
      <c r="BE2" s="595"/>
      <c r="BF2" s="595"/>
      <c r="BG2" s="595"/>
      <c r="BH2" s="595"/>
      <c r="BI2" s="595"/>
      <c r="BJ2" s="595"/>
      <c r="BK2" s="595"/>
      <c r="BL2" s="595"/>
      <c r="BM2" s="595"/>
      <c r="BN2" s="595"/>
      <c r="BO2" s="595"/>
      <c r="BP2" s="595"/>
      <c r="BQ2" s="595"/>
      <c r="BR2" s="595"/>
      <c r="BS2" s="595"/>
      <c r="BT2" s="595"/>
      <c r="BU2" s="595"/>
      <c r="BV2" s="595"/>
      <c r="BW2" s="595"/>
      <c r="BX2" s="595"/>
      <c r="BY2" s="595"/>
      <c r="BZ2" s="595"/>
      <c r="CA2" s="595"/>
      <c r="CB2" s="595"/>
      <c r="CC2" s="595"/>
      <c r="CD2" s="595"/>
      <c r="CE2" s="595"/>
      <c r="CF2" s="595"/>
      <c r="CG2" s="595"/>
      <c r="CH2" s="595"/>
      <c r="CI2" s="595"/>
      <c r="CJ2" s="595"/>
      <c r="CK2" s="595"/>
      <c r="CL2" s="595"/>
      <c r="CM2" s="595"/>
      <c r="CN2" s="595"/>
      <c r="CO2" s="595"/>
      <c r="CP2" s="595"/>
      <c r="CQ2" s="595"/>
      <c r="CR2" s="595"/>
      <c r="CS2" s="595"/>
      <c r="CT2" s="595"/>
      <c r="CU2" s="595"/>
    </row>
    <row r="3" spans="1:99" s="11" customFormat="1" ht="11.25" customHeight="1" x14ac:dyDescent="0.2">
      <c r="A3" s="595"/>
      <c r="B3" s="595"/>
      <c r="C3" s="595"/>
      <c r="D3" s="595"/>
      <c r="E3" s="595"/>
      <c r="F3" s="595"/>
      <c r="G3" s="595"/>
      <c r="H3" s="595"/>
      <c r="I3" s="595"/>
      <c r="J3" s="595"/>
      <c r="K3" s="595"/>
      <c r="L3" s="595"/>
      <c r="M3" s="595"/>
      <c r="N3" s="595"/>
      <c r="O3" s="595"/>
      <c r="P3" s="595"/>
      <c r="Q3" s="595"/>
      <c r="R3" s="595"/>
      <c r="S3" s="595"/>
      <c r="T3" s="595"/>
      <c r="U3" s="595"/>
      <c r="V3" s="595"/>
      <c r="W3" s="595"/>
      <c r="X3" s="595"/>
      <c r="Y3" s="595"/>
      <c r="Z3" s="595"/>
      <c r="AA3" s="595"/>
      <c r="AB3" s="595"/>
      <c r="AC3" s="595"/>
      <c r="AD3" s="595"/>
      <c r="AE3" s="595"/>
      <c r="AF3" s="595"/>
      <c r="AG3" s="595"/>
      <c r="AH3" s="595"/>
      <c r="AI3" s="595"/>
      <c r="AJ3" s="595"/>
      <c r="AK3" s="595"/>
      <c r="AL3" s="595"/>
      <c r="AM3" s="595"/>
      <c r="AN3" s="595"/>
      <c r="AO3" s="595"/>
      <c r="AP3" s="595"/>
      <c r="AQ3" s="595"/>
      <c r="AR3" s="595"/>
      <c r="AS3" s="595"/>
      <c r="AT3" s="595"/>
      <c r="AU3" s="595"/>
      <c r="AV3" s="595"/>
      <c r="AW3" s="595"/>
      <c r="AX3" s="595"/>
      <c r="AY3" s="595"/>
      <c r="AZ3" s="595"/>
      <c r="BA3" s="595"/>
      <c r="BB3" s="595"/>
      <c r="BC3" s="595"/>
      <c r="BD3" s="595"/>
      <c r="BE3" s="595"/>
      <c r="BF3" s="595"/>
      <c r="BG3" s="595"/>
      <c r="BH3" s="595"/>
      <c r="BI3" s="595"/>
      <c r="BJ3" s="595"/>
      <c r="BK3" s="595"/>
      <c r="BL3" s="595"/>
      <c r="BM3" s="595"/>
      <c r="BN3" s="595"/>
      <c r="BO3" s="595"/>
      <c r="BP3" s="595"/>
      <c r="BQ3" s="595"/>
      <c r="BR3" s="595"/>
      <c r="BS3" s="595"/>
      <c r="BT3" s="595"/>
      <c r="BU3" s="595"/>
      <c r="BV3" s="595"/>
      <c r="BW3" s="595"/>
      <c r="BX3" s="595"/>
      <c r="BY3" s="595"/>
      <c r="BZ3" s="595"/>
      <c r="CA3" s="595"/>
      <c r="CB3" s="595"/>
      <c r="CC3" s="595"/>
      <c r="CD3" s="595"/>
      <c r="CE3" s="595"/>
      <c r="CF3" s="595"/>
      <c r="CG3" s="595"/>
      <c r="CH3" s="595"/>
      <c r="CI3" s="595"/>
      <c r="CJ3" s="595"/>
      <c r="CK3" s="595"/>
      <c r="CL3" s="595"/>
      <c r="CM3" s="595"/>
      <c r="CN3" s="595"/>
      <c r="CO3" s="595"/>
      <c r="CP3" s="595"/>
      <c r="CQ3" s="595"/>
      <c r="CR3" s="595"/>
      <c r="CS3" s="595"/>
      <c r="CT3" s="595"/>
      <c r="CU3" s="595"/>
    </row>
    <row r="4" spans="1:99" s="11" customFormat="1" ht="11.25" customHeight="1" x14ac:dyDescent="0.2">
      <c r="A4" s="593" t="s">
        <v>435</v>
      </c>
      <c r="B4" s="595"/>
      <c r="C4" s="595"/>
      <c r="D4" s="595"/>
      <c r="E4" s="595"/>
      <c r="F4" s="595"/>
      <c r="G4" s="595"/>
      <c r="H4" s="595"/>
      <c r="I4" s="595"/>
      <c r="J4" s="595"/>
      <c r="K4" s="595"/>
      <c r="L4" s="595"/>
      <c r="M4" s="595"/>
      <c r="N4" s="595"/>
      <c r="O4" s="595"/>
      <c r="P4" s="595"/>
      <c r="Q4" s="595"/>
      <c r="R4" s="595"/>
      <c r="S4" s="595"/>
      <c r="T4" s="595"/>
      <c r="U4" s="595"/>
      <c r="V4" s="595"/>
      <c r="W4" s="595"/>
      <c r="X4" s="595"/>
      <c r="Y4" s="595"/>
      <c r="Z4" s="595"/>
      <c r="AA4" s="595"/>
      <c r="AB4" s="595"/>
      <c r="AC4" s="595"/>
      <c r="AD4" s="595"/>
      <c r="AE4" s="595"/>
      <c r="AF4" s="595"/>
      <c r="AG4" s="595"/>
      <c r="AH4" s="595"/>
      <c r="AI4" s="595"/>
      <c r="AJ4" s="595"/>
      <c r="AK4" s="595"/>
      <c r="AL4" s="595"/>
      <c r="AM4" s="595"/>
      <c r="AN4" s="595"/>
      <c r="AO4" s="595"/>
      <c r="AP4" s="595"/>
      <c r="AQ4" s="595"/>
      <c r="AR4" s="595"/>
      <c r="AS4" s="595"/>
      <c r="AT4" s="595"/>
      <c r="AU4" s="595"/>
      <c r="AV4" s="595"/>
      <c r="AW4" s="595"/>
      <c r="AX4" s="595"/>
      <c r="AY4" s="595"/>
      <c r="AZ4" s="595"/>
      <c r="BA4" s="595"/>
      <c r="BB4" s="595"/>
      <c r="BC4" s="595"/>
      <c r="BD4" s="595"/>
      <c r="BE4" s="595"/>
      <c r="BF4" s="595"/>
      <c r="BG4" s="595"/>
      <c r="BH4" s="595"/>
      <c r="BI4" s="595"/>
      <c r="BJ4" s="595"/>
      <c r="BK4" s="595"/>
      <c r="BL4" s="595"/>
      <c r="BM4" s="595"/>
      <c r="BN4" s="595"/>
      <c r="BO4" s="595"/>
      <c r="BP4" s="595"/>
      <c r="BQ4" s="595"/>
      <c r="BR4" s="595"/>
      <c r="BS4" s="595"/>
      <c r="BT4" s="595"/>
      <c r="BU4" s="595"/>
      <c r="BV4" s="595"/>
      <c r="BW4" s="595"/>
      <c r="BX4" s="595"/>
      <c r="BY4" s="595"/>
      <c r="BZ4" s="595"/>
      <c r="CA4" s="595"/>
      <c r="CB4" s="595"/>
      <c r="CC4" s="595"/>
      <c r="CD4" s="595"/>
      <c r="CE4" s="595"/>
      <c r="CF4" s="595"/>
      <c r="CG4" s="595"/>
      <c r="CH4" s="595"/>
      <c r="CI4" s="595"/>
      <c r="CJ4" s="595"/>
      <c r="CK4" s="595"/>
      <c r="CL4" s="595"/>
      <c r="CM4" s="595"/>
      <c r="CN4" s="595"/>
      <c r="CO4" s="595"/>
      <c r="CP4" s="595"/>
      <c r="CQ4" s="595"/>
      <c r="CR4" s="595"/>
      <c r="CS4" s="595"/>
      <c r="CT4" s="595"/>
      <c r="CU4" s="595"/>
    </row>
    <row r="5" spans="1:99" s="11" customFormat="1" ht="11.25" customHeight="1" x14ac:dyDescent="0.2">
      <c r="A5" s="595"/>
      <c r="B5" s="595"/>
      <c r="C5" s="595"/>
      <c r="D5" s="595"/>
      <c r="E5" s="595"/>
      <c r="F5" s="595"/>
      <c r="G5" s="595"/>
      <c r="H5" s="595"/>
      <c r="I5" s="595"/>
      <c r="J5" s="595"/>
      <c r="K5" s="595"/>
      <c r="L5" s="595"/>
      <c r="M5" s="595"/>
      <c r="N5" s="595"/>
      <c r="O5" s="595"/>
      <c r="P5" s="595"/>
      <c r="Q5" s="595"/>
      <c r="R5" s="595"/>
      <c r="S5" s="595"/>
      <c r="T5" s="595"/>
      <c r="U5" s="595"/>
      <c r="V5" s="595"/>
      <c r="W5" s="595"/>
      <c r="X5" s="595"/>
      <c r="Y5" s="595"/>
      <c r="Z5" s="595"/>
      <c r="AA5" s="595"/>
      <c r="AB5" s="595"/>
      <c r="AC5" s="595"/>
      <c r="AD5" s="595"/>
      <c r="AE5" s="595"/>
      <c r="AF5" s="595"/>
      <c r="AG5" s="595"/>
      <c r="AH5" s="595"/>
      <c r="AI5" s="595"/>
      <c r="AJ5" s="595"/>
      <c r="AK5" s="595"/>
      <c r="AL5" s="595"/>
      <c r="AM5" s="595"/>
      <c r="AN5" s="595"/>
      <c r="AO5" s="595"/>
      <c r="AP5" s="595"/>
      <c r="AQ5" s="595"/>
      <c r="AR5" s="595"/>
      <c r="AS5" s="595"/>
      <c r="AT5" s="595"/>
      <c r="AU5" s="595"/>
      <c r="AV5" s="595"/>
      <c r="AW5" s="595"/>
      <c r="AX5" s="595"/>
      <c r="AY5" s="595"/>
      <c r="AZ5" s="595"/>
      <c r="BA5" s="595"/>
      <c r="BB5" s="595"/>
      <c r="BC5" s="595"/>
      <c r="BD5" s="595"/>
      <c r="BE5" s="595"/>
      <c r="BF5" s="595"/>
      <c r="BG5" s="595"/>
      <c r="BH5" s="595"/>
      <c r="BI5" s="595"/>
      <c r="BJ5" s="595"/>
      <c r="BK5" s="595"/>
      <c r="BL5" s="595"/>
      <c r="BM5" s="595"/>
      <c r="BN5" s="595"/>
      <c r="BO5" s="595"/>
      <c r="BP5" s="595"/>
      <c r="BQ5" s="595"/>
      <c r="BR5" s="595"/>
      <c r="BS5" s="595"/>
      <c r="BT5" s="595"/>
      <c r="BU5" s="595"/>
      <c r="BV5" s="595"/>
      <c r="BW5" s="595"/>
      <c r="BX5" s="595"/>
      <c r="BY5" s="595"/>
      <c r="BZ5" s="595"/>
      <c r="CA5" s="595"/>
      <c r="CB5" s="595"/>
      <c r="CC5" s="595"/>
      <c r="CD5" s="595"/>
      <c r="CE5" s="595"/>
      <c r="CF5" s="595"/>
      <c r="CG5" s="595"/>
      <c r="CH5" s="595"/>
      <c r="CI5" s="595"/>
      <c r="CJ5" s="595"/>
      <c r="CK5" s="595"/>
      <c r="CL5" s="595"/>
      <c r="CM5" s="595"/>
      <c r="CN5" s="595"/>
      <c r="CO5" s="595"/>
      <c r="CP5" s="595"/>
      <c r="CQ5" s="595"/>
      <c r="CR5" s="595"/>
      <c r="CS5" s="595"/>
      <c r="CT5" s="595"/>
      <c r="CU5" s="595"/>
    </row>
    <row r="6" spans="1:99" s="11" customFormat="1" ht="11.25" customHeight="1" x14ac:dyDescent="0.2">
      <c r="A6" s="595"/>
      <c r="B6" s="595"/>
      <c r="C6" s="595"/>
      <c r="D6" s="595"/>
      <c r="E6" s="595"/>
      <c r="F6" s="595"/>
      <c r="G6" s="595"/>
      <c r="H6" s="595"/>
      <c r="I6" s="595"/>
      <c r="J6" s="595"/>
      <c r="K6" s="595"/>
      <c r="L6" s="595"/>
      <c r="M6" s="595"/>
      <c r="N6" s="595"/>
      <c r="O6" s="595"/>
      <c r="P6" s="595"/>
      <c r="Q6" s="595"/>
      <c r="R6" s="595"/>
      <c r="S6" s="595"/>
      <c r="T6" s="595"/>
      <c r="U6" s="595"/>
      <c r="V6" s="595"/>
      <c r="W6" s="595"/>
      <c r="X6" s="595"/>
      <c r="Y6" s="595"/>
      <c r="Z6" s="595"/>
      <c r="AA6" s="595"/>
      <c r="AB6" s="595"/>
      <c r="AC6" s="595"/>
      <c r="AD6" s="595"/>
      <c r="AE6" s="595"/>
      <c r="AF6" s="595"/>
      <c r="AG6" s="595"/>
      <c r="AH6" s="595"/>
      <c r="AI6" s="595"/>
      <c r="AJ6" s="595"/>
      <c r="AK6" s="595"/>
      <c r="AL6" s="595"/>
      <c r="AM6" s="595"/>
      <c r="AN6" s="595"/>
      <c r="AO6" s="595"/>
      <c r="AP6" s="595"/>
      <c r="AQ6" s="595"/>
      <c r="AR6" s="595"/>
      <c r="AS6" s="595"/>
      <c r="AT6" s="595"/>
      <c r="AU6" s="595"/>
      <c r="AV6" s="595"/>
      <c r="AW6" s="595"/>
      <c r="AX6" s="595"/>
      <c r="AY6" s="595"/>
      <c r="AZ6" s="595"/>
      <c r="BA6" s="595"/>
      <c r="BB6" s="595"/>
      <c r="BC6" s="595"/>
      <c r="BD6" s="595"/>
      <c r="BE6" s="595"/>
      <c r="BF6" s="595"/>
      <c r="BG6" s="595"/>
      <c r="BH6" s="595"/>
      <c r="BI6" s="595"/>
      <c r="BJ6" s="595"/>
      <c r="BK6" s="595"/>
      <c r="BL6" s="595"/>
      <c r="BM6" s="595"/>
      <c r="BN6" s="595"/>
      <c r="BO6" s="595"/>
      <c r="BP6" s="595"/>
      <c r="BQ6" s="595"/>
      <c r="BR6" s="595"/>
      <c r="BS6" s="595"/>
      <c r="BT6" s="595"/>
      <c r="BU6" s="595"/>
      <c r="BV6" s="595"/>
      <c r="BW6" s="595"/>
      <c r="BX6" s="595"/>
      <c r="BY6" s="595"/>
      <c r="BZ6" s="595"/>
      <c r="CA6" s="595"/>
      <c r="CB6" s="595"/>
      <c r="CC6" s="595"/>
      <c r="CD6" s="595"/>
      <c r="CE6" s="595"/>
      <c r="CF6" s="595"/>
      <c r="CG6" s="595"/>
      <c r="CH6" s="595"/>
      <c r="CI6" s="595"/>
      <c r="CJ6" s="595"/>
      <c r="CK6" s="595"/>
      <c r="CL6" s="595"/>
      <c r="CM6" s="595"/>
      <c r="CN6" s="595"/>
      <c r="CO6" s="595"/>
      <c r="CP6" s="595"/>
      <c r="CQ6" s="595"/>
      <c r="CR6" s="595"/>
      <c r="CS6" s="595"/>
      <c r="CT6" s="595"/>
      <c r="CU6" s="595"/>
    </row>
    <row r="7" spans="1:99" s="11" customFormat="1" ht="11.25" customHeight="1" x14ac:dyDescent="0.2">
      <c r="A7" s="595"/>
      <c r="B7" s="595"/>
      <c r="C7" s="595"/>
      <c r="D7" s="595"/>
      <c r="E7" s="595"/>
      <c r="F7" s="595"/>
      <c r="G7" s="595"/>
      <c r="H7" s="595"/>
      <c r="I7" s="595"/>
      <c r="J7" s="595"/>
      <c r="K7" s="595"/>
      <c r="L7" s="595"/>
      <c r="M7" s="595"/>
      <c r="N7" s="595"/>
      <c r="O7" s="595"/>
      <c r="P7" s="595"/>
      <c r="Q7" s="595"/>
      <c r="R7" s="595"/>
      <c r="S7" s="595"/>
      <c r="T7" s="595"/>
      <c r="U7" s="595"/>
      <c r="V7" s="595"/>
      <c r="W7" s="595"/>
      <c r="X7" s="595"/>
      <c r="Y7" s="595"/>
      <c r="Z7" s="595"/>
      <c r="AA7" s="595"/>
      <c r="AB7" s="595"/>
      <c r="AC7" s="595"/>
      <c r="AD7" s="595"/>
      <c r="AE7" s="595"/>
      <c r="AF7" s="595"/>
      <c r="AG7" s="595"/>
      <c r="AH7" s="595"/>
      <c r="AI7" s="595"/>
      <c r="AJ7" s="595"/>
      <c r="AK7" s="595"/>
      <c r="AL7" s="595"/>
      <c r="AM7" s="595"/>
      <c r="AN7" s="595"/>
      <c r="AO7" s="595"/>
      <c r="AP7" s="595"/>
      <c r="AQ7" s="595"/>
      <c r="AR7" s="595"/>
      <c r="AS7" s="595"/>
      <c r="AT7" s="595"/>
      <c r="AU7" s="595"/>
      <c r="AV7" s="595"/>
      <c r="AW7" s="595"/>
      <c r="AX7" s="595"/>
      <c r="AY7" s="595"/>
      <c r="AZ7" s="595"/>
      <c r="BA7" s="595"/>
      <c r="BB7" s="595"/>
      <c r="BC7" s="595"/>
      <c r="BD7" s="595"/>
      <c r="BE7" s="595"/>
      <c r="BF7" s="595"/>
      <c r="BG7" s="595"/>
      <c r="BH7" s="595"/>
      <c r="BI7" s="595"/>
      <c r="BJ7" s="595"/>
      <c r="BK7" s="595"/>
      <c r="BL7" s="595"/>
      <c r="BM7" s="595"/>
      <c r="BN7" s="595"/>
      <c r="BO7" s="595"/>
      <c r="BP7" s="595"/>
      <c r="BQ7" s="595"/>
      <c r="BR7" s="595"/>
      <c r="BS7" s="595"/>
      <c r="BT7" s="595"/>
      <c r="BU7" s="595"/>
      <c r="BV7" s="595"/>
      <c r="BW7" s="595"/>
      <c r="BX7" s="595"/>
      <c r="BY7" s="595"/>
      <c r="BZ7" s="595"/>
      <c r="CA7" s="595"/>
      <c r="CB7" s="595"/>
      <c r="CC7" s="595"/>
      <c r="CD7" s="595"/>
      <c r="CE7" s="595"/>
      <c r="CF7" s="595"/>
      <c r="CG7" s="595"/>
      <c r="CH7" s="595"/>
      <c r="CI7" s="595"/>
      <c r="CJ7" s="595"/>
      <c r="CK7" s="595"/>
      <c r="CL7" s="595"/>
      <c r="CM7" s="595"/>
      <c r="CN7" s="595"/>
      <c r="CO7" s="595"/>
      <c r="CP7" s="595"/>
      <c r="CQ7" s="595"/>
      <c r="CR7" s="595"/>
      <c r="CS7" s="595"/>
      <c r="CT7" s="595"/>
      <c r="CU7" s="595"/>
    </row>
    <row r="8" spans="1:99" s="11" customFormat="1" ht="11.25" customHeight="1" x14ac:dyDescent="0.2">
      <c r="A8" s="595"/>
      <c r="B8" s="595"/>
      <c r="C8" s="595"/>
      <c r="D8" s="595"/>
      <c r="E8" s="595"/>
      <c r="F8" s="595"/>
      <c r="G8" s="595"/>
      <c r="H8" s="595"/>
      <c r="I8" s="595"/>
      <c r="J8" s="595"/>
      <c r="K8" s="595"/>
      <c r="L8" s="595"/>
      <c r="M8" s="595"/>
      <c r="N8" s="595"/>
      <c r="O8" s="595"/>
      <c r="P8" s="595"/>
      <c r="Q8" s="595"/>
      <c r="R8" s="595"/>
      <c r="S8" s="595"/>
      <c r="T8" s="595"/>
      <c r="U8" s="595"/>
      <c r="V8" s="595"/>
      <c r="W8" s="595"/>
      <c r="X8" s="595"/>
      <c r="Y8" s="595"/>
      <c r="Z8" s="595"/>
      <c r="AA8" s="595"/>
      <c r="AB8" s="595"/>
      <c r="AC8" s="595"/>
      <c r="AD8" s="595"/>
      <c r="AE8" s="595"/>
      <c r="AF8" s="595"/>
      <c r="AG8" s="595"/>
      <c r="AH8" s="595"/>
      <c r="AI8" s="595"/>
      <c r="AJ8" s="595"/>
      <c r="AK8" s="595"/>
      <c r="AL8" s="595"/>
      <c r="AM8" s="595"/>
      <c r="AN8" s="595"/>
      <c r="AO8" s="595"/>
      <c r="AP8" s="595"/>
      <c r="AQ8" s="595"/>
      <c r="AR8" s="595"/>
      <c r="AS8" s="595"/>
      <c r="AT8" s="595"/>
      <c r="AU8" s="595"/>
      <c r="AV8" s="595"/>
      <c r="AW8" s="595"/>
      <c r="AX8" s="595"/>
      <c r="AY8" s="595"/>
      <c r="AZ8" s="595"/>
      <c r="BA8" s="595"/>
      <c r="BB8" s="595"/>
      <c r="BC8" s="595"/>
      <c r="BD8" s="595"/>
      <c r="BE8" s="595"/>
      <c r="BF8" s="595"/>
      <c r="BG8" s="595"/>
      <c r="BH8" s="595"/>
      <c r="BI8" s="595"/>
      <c r="BJ8" s="595"/>
      <c r="BK8" s="595"/>
      <c r="BL8" s="595"/>
      <c r="BM8" s="595"/>
      <c r="BN8" s="595"/>
      <c r="BO8" s="595"/>
      <c r="BP8" s="595"/>
      <c r="BQ8" s="595"/>
      <c r="BR8" s="595"/>
      <c r="BS8" s="595"/>
      <c r="BT8" s="595"/>
      <c r="BU8" s="595"/>
      <c r="BV8" s="595"/>
      <c r="BW8" s="595"/>
      <c r="BX8" s="595"/>
      <c r="BY8" s="595"/>
      <c r="BZ8" s="595"/>
      <c r="CA8" s="595"/>
      <c r="CB8" s="595"/>
      <c r="CC8" s="595"/>
      <c r="CD8" s="595"/>
      <c r="CE8" s="595"/>
      <c r="CF8" s="595"/>
      <c r="CG8" s="595"/>
      <c r="CH8" s="595"/>
      <c r="CI8" s="595"/>
      <c r="CJ8" s="595"/>
      <c r="CK8" s="595"/>
      <c r="CL8" s="595"/>
      <c r="CM8" s="595"/>
      <c r="CN8" s="595"/>
      <c r="CO8" s="595"/>
      <c r="CP8" s="595"/>
      <c r="CQ8" s="595"/>
      <c r="CR8" s="595"/>
      <c r="CS8" s="595"/>
      <c r="CT8" s="595"/>
      <c r="CU8" s="595"/>
    </row>
    <row r="9" spans="1:99" s="11" customFormat="1" ht="11.25" customHeight="1" x14ac:dyDescent="0.2">
      <c r="A9" s="595"/>
      <c r="B9" s="595"/>
      <c r="C9" s="595"/>
      <c r="D9" s="595"/>
      <c r="E9" s="595"/>
      <c r="F9" s="595"/>
      <c r="G9" s="595"/>
      <c r="H9" s="595"/>
      <c r="I9" s="595"/>
      <c r="J9" s="595"/>
      <c r="K9" s="595"/>
      <c r="L9" s="595"/>
      <c r="M9" s="595"/>
      <c r="N9" s="595"/>
      <c r="O9" s="595"/>
      <c r="P9" s="595"/>
      <c r="Q9" s="595"/>
      <c r="R9" s="595"/>
      <c r="S9" s="595"/>
      <c r="T9" s="595"/>
      <c r="U9" s="595"/>
      <c r="V9" s="595"/>
      <c r="W9" s="595"/>
      <c r="X9" s="595"/>
      <c r="Y9" s="595"/>
      <c r="Z9" s="595"/>
      <c r="AA9" s="595"/>
      <c r="AB9" s="595"/>
      <c r="AC9" s="595"/>
      <c r="AD9" s="595"/>
      <c r="AE9" s="595"/>
      <c r="AF9" s="595"/>
      <c r="AG9" s="595"/>
      <c r="AH9" s="595"/>
      <c r="AI9" s="595"/>
      <c r="AJ9" s="595"/>
      <c r="AK9" s="595"/>
      <c r="AL9" s="595"/>
      <c r="AM9" s="595"/>
      <c r="AN9" s="595"/>
      <c r="AO9" s="595"/>
      <c r="AP9" s="595"/>
      <c r="AQ9" s="595"/>
      <c r="AR9" s="595"/>
      <c r="AS9" s="595"/>
      <c r="AT9" s="595"/>
      <c r="AU9" s="595"/>
      <c r="AV9" s="595"/>
      <c r="AW9" s="595"/>
      <c r="AX9" s="595"/>
      <c r="AY9" s="595"/>
      <c r="AZ9" s="595"/>
      <c r="BA9" s="595"/>
      <c r="BB9" s="595"/>
      <c r="BC9" s="595"/>
      <c r="BD9" s="595"/>
      <c r="BE9" s="595"/>
      <c r="BF9" s="595"/>
      <c r="BG9" s="595"/>
      <c r="BH9" s="595"/>
      <c r="BI9" s="595"/>
      <c r="BJ9" s="595"/>
      <c r="BK9" s="595"/>
      <c r="BL9" s="595"/>
      <c r="BM9" s="595"/>
      <c r="BN9" s="595"/>
      <c r="BO9" s="595"/>
      <c r="BP9" s="595"/>
      <c r="BQ9" s="595"/>
      <c r="BR9" s="595"/>
      <c r="BS9" s="595"/>
      <c r="BT9" s="595"/>
      <c r="BU9" s="595"/>
      <c r="BV9" s="595"/>
      <c r="BW9" s="595"/>
      <c r="BX9" s="595"/>
      <c r="BY9" s="595"/>
      <c r="BZ9" s="595"/>
      <c r="CA9" s="595"/>
      <c r="CB9" s="595"/>
      <c r="CC9" s="595"/>
      <c r="CD9" s="595"/>
      <c r="CE9" s="595"/>
      <c r="CF9" s="595"/>
      <c r="CG9" s="595"/>
      <c r="CH9" s="595"/>
      <c r="CI9" s="595"/>
      <c r="CJ9" s="595"/>
      <c r="CK9" s="595"/>
      <c r="CL9" s="595"/>
      <c r="CM9" s="595"/>
      <c r="CN9" s="595"/>
      <c r="CO9" s="595"/>
      <c r="CP9" s="595"/>
      <c r="CQ9" s="595"/>
      <c r="CR9" s="595"/>
      <c r="CS9" s="595"/>
      <c r="CT9" s="595"/>
      <c r="CU9" s="595"/>
    </row>
    <row r="10" spans="1:99" s="34" customFormat="1" ht="12" customHeight="1" x14ac:dyDescent="0.2">
      <c r="A10" s="34" t="s">
        <v>436</v>
      </c>
    </row>
    <row r="11" spans="1:99" s="34" customFormat="1" ht="12" customHeight="1" x14ac:dyDescent="0.2">
      <c r="A11" s="34" t="s">
        <v>437</v>
      </c>
    </row>
    <row r="12" spans="1:99" s="34" customFormat="1" ht="12" customHeight="1" x14ac:dyDescent="0.2">
      <c r="A12" s="34" t="s">
        <v>438</v>
      </c>
    </row>
    <row r="13" spans="1:99" s="34" customFormat="1" ht="12" customHeight="1" x14ac:dyDescent="0.2">
      <c r="A13" s="34" t="s">
        <v>439</v>
      </c>
    </row>
    <row r="14" spans="1:99" s="11" customFormat="1" ht="11.25" customHeight="1" x14ac:dyDescent="0.2">
      <c r="A14" s="593" t="s">
        <v>440</v>
      </c>
      <c r="B14" s="595"/>
      <c r="C14" s="595"/>
      <c r="D14" s="595"/>
      <c r="E14" s="595"/>
      <c r="F14" s="595"/>
      <c r="G14" s="595"/>
      <c r="H14" s="595"/>
      <c r="I14" s="595"/>
      <c r="J14" s="595"/>
      <c r="K14" s="595"/>
      <c r="L14" s="595"/>
      <c r="M14" s="595"/>
      <c r="N14" s="595"/>
      <c r="O14" s="595"/>
      <c r="P14" s="595"/>
      <c r="Q14" s="595"/>
      <c r="R14" s="595"/>
      <c r="S14" s="595"/>
      <c r="T14" s="595"/>
      <c r="U14" s="595"/>
      <c r="V14" s="595"/>
      <c r="W14" s="595"/>
      <c r="X14" s="595"/>
      <c r="Y14" s="595"/>
      <c r="Z14" s="595"/>
      <c r="AA14" s="595"/>
      <c r="AB14" s="595"/>
      <c r="AC14" s="595"/>
      <c r="AD14" s="595"/>
      <c r="AE14" s="595"/>
      <c r="AF14" s="595"/>
      <c r="AG14" s="595"/>
      <c r="AH14" s="595"/>
      <c r="AI14" s="595"/>
      <c r="AJ14" s="595"/>
      <c r="AK14" s="595"/>
      <c r="AL14" s="595"/>
      <c r="AM14" s="595"/>
      <c r="AN14" s="595"/>
      <c r="AO14" s="595"/>
      <c r="AP14" s="595"/>
      <c r="AQ14" s="595"/>
      <c r="AR14" s="595"/>
      <c r="AS14" s="595"/>
      <c r="AT14" s="595"/>
      <c r="AU14" s="595"/>
      <c r="AV14" s="595"/>
      <c r="AW14" s="595"/>
      <c r="AX14" s="595"/>
      <c r="AY14" s="595"/>
      <c r="AZ14" s="595"/>
      <c r="BA14" s="595"/>
      <c r="BB14" s="595"/>
      <c r="BC14" s="595"/>
      <c r="BD14" s="595"/>
      <c r="BE14" s="595"/>
      <c r="BF14" s="595"/>
      <c r="BG14" s="595"/>
      <c r="BH14" s="595"/>
      <c r="BI14" s="595"/>
      <c r="BJ14" s="595"/>
      <c r="BK14" s="595"/>
      <c r="BL14" s="595"/>
      <c r="BM14" s="595"/>
      <c r="BN14" s="595"/>
      <c r="BO14" s="595"/>
      <c r="BP14" s="595"/>
      <c r="BQ14" s="595"/>
      <c r="BR14" s="595"/>
      <c r="BS14" s="595"/>
      <c r="BT14" s="595"/>
      <c r="BU14" s="595"/>
      <c r="BV14" s="595"/>
      <c r="BW14" s="595"/>
      <c r="BX14" s="595"/>
      <c r="BY14" s="595"/>
      <c r="BZ14" s="595"/>
      <c r="CA14" s="595"/>
      <c r="CB14" s="595"/>
      <c r="CC14" s="595"/>
      <c r="CD14" s="595"/>
      <c r="CE14" s="595"/>
      <c r="CF14" s="595"/>
      <c r="CG14" s="595"/>
      <c r="CH14" s="595"/>
      <c r="CI14" s="595"/>
      <c r="CJ14" s="595"/>
      <c r="CK14" s="595"/>
      <c r="CL14" s="595"/>
      <c r="CM14" s="595"/>
      <c r="CN14" s="595"/>
      <c r="CO14" s="595"/>
      <c r="CP14" s="595"/>
      <c r="CQ14" s="595"/>
      <c r="CR14" s="595"/>
      <c r="CS14" s="595"/>
      <c r="CT14" s="595"/>
      <c r="CU14" s="595"/>
    </row>
    <row r="15" spans="1:99" s="11" customFormat="1" ht="11.25" customHeight="1" x14ac:dyDescent="0.2">
      <c r="A15" s="595"/>
      <c r="B15" s="595"/>
      <c r="C15" s="595"/>
      <c r="D15" s="595"/>
      <c r="E15" s="595"/>
      <c r="F15" s="595"/>
      <c r="G15" s="595"/>
      <c r="H15" s="595"/>
      <c r="I15" s="595"/>
      <c r="J15" s="595"/>
      <c r="K15" s="595"/>
      <c r="L15" s="595"/>
      <c r="M15" s="595"/>
      <c r="N15" s="595"/>
      <c r="O15" s="595"/>
      <c r="P15" s="595"/>
      <c r="Q15" s="595"/>
      <c r="R15" s="595"/>
      <c r="S15" s="595"/>
      <c r="T15" s="595"/>
      <c r="U15" s="595"/>
      <c r="V15" s="595"/>
      <c r="W15" s="595"/>
      <c r="X15" s="595"/>
      <c r="Y15" s="595"/>
      <c r="Z15" s="595"/>
      <c r="AA15" s="595"/>
      <c r="AB15" s="595"/>
      <c r="AC15" s="595"/>
      <c r="AD15" s="595"/>
      <c r="AE15" s="595"/>
      <c r="AF15" s="595"/>
      <c r="AG15" s="595"/>
      <c r="AH15" s="595"/>
      <c r="AI15" s="595"/>
      <c r="AJ15" s="595"/>
      <c r="AK15" s="595"/>
      <c r="AL15" s="595"/>
      <c r="AM15" s="595"/>
      <c r="AN15" s="595"/>
      <c r="AO15" s="595"/>
      <c r="AP15" s="595"/>
      <c r="AQ15" s="595"/>
      <c r="AR15" s="595"/>
      <c r="AS15" s="595"/>
      <c r="AT15" s="595"/>
      <c r="AU15" s="595"/>
      <c r="AV15" s="595"/>
      <c r="AW15" s="595"/>
      <c r="AX15" s="595"/>
      <c r="AY15" s="595"/>
      <c r="AZ15" s="595"/>
      <c r="BA15" s="595"/>
      <c r="BB15" s="595"/>
      <c r="BC15" s="595"/>
      <c r="BD15" s="595"/>
      <c r="BE15" s="595"/>
      <c r="BF15" s="595"/>
      <c r="BG15" s="595"/>
      <c r="BH15" s="595"/>
      <c r="BI15" s="595"/>
      <c r="BJ15" s="595"/>
      <c r="BK15" s="595"/>
      <c r="BL15" s="595"/>
      <c r="BM15" s="595"/>
      <c r="BN15" s="595"/>
      <c r="BO15" s="595"/>
      <c r="BP15" s="595"/>
      <c r="BQ15" s="595"/>
      <c r="BR15" s="595"/>
      <c r="BS15" s="595"/>
      <c r="BT15" s="595"/>
      <c r="BU15" s="595"/>
      <c r="BV15" s="595"/>
      <c r="BW15" s="595"/>
      <c r="BX15" s="595"/>
      <c r="BY15" s="595"/>
      <c r="BZ15" s="595"/>
      <c r="CA15" s="595"/>
      <c r="CB15" s="595"/>
      <c r="CC15" s="595"/>
      <c r="CD15" s="595"/>
      <c r="CE15" s="595"/>
      <c r="CF15" s="595"/>
      <c r="CG15" s="595"/>
      <c r="CH15" s="595"/>
      <c r="CI15" s="595"/>
      <c r="CJ15" s="595"/>
      <c r="CK15" s="595"/>
      <c r="CL15" s="595"/>
      <c r="CM15" s="595"/>
      <c r="CN15" s="595"/>
      <c r="CO15" s="595"/>
      <c r="CP15" s="595"/>
      <c r="CQ15" s="595"/>
      <c r="CR15" s="595"/>
      <c r="CS15" s="595"/>
      <c r="CT15" s="595"/>
      <c r="CU15" s="595"/>
    </row>
    <row r="16" spans="1:99" s="11" customFormat="1" ht="11.25" customHeight="1" x14ac:dyDescent="0.2">
      <c r="A16" s="595"/>
      <c r="B16" s="595"/>
      <c r="C16" s="595"/>
      <c r="D16" s="595"/>
      <c r="E16" s="595"/>
      <c r="F16" s="595"/>
      <c r="G16" s="595"/>
      <c r="H16" s="595"/>
      <c r="I16" s="595"/>
      <c r="J16" s="595"/>
      <c r="K16" s="595"/>
      <c r="L16" s="595"/>
      <c r="M16" s="595"/>
      <c r="N16" s="595"/>
      <c r="O16" s="595"/>
      <c r="P16" s="595"/>
      <c r="Q16" s="595"/>
      <c r="R16" s="595"/>
      <c r="S16" s="595"/>
      <c r="T16" s="595"/>
      <c r="U16" s="595"/>
      <c r="V16" s="595"/>
      <c r="W16" s="595"/>
      <c r="X16" s="595"/>
      <c r="Y16" s="595"/>
      <c r="Z16" s="595"/>
      <c r="AA16" s="595"/>
      <c r="AB16" s="595"/>
      <c r="AC16" s="595"/>
      <c r="AD16" s="595"/>
      <c r="AE16" s="595"/>
      <c r="AF16" s="595"/>
      <c r="AG16" s="595"/>
      <c r="AH16" s="595"/>
      <c r="AI16" s="595"/>
      <c r="AJ16" s="595"/>
      <c r="AK16" s="595"/>
      <c r="AL16" s="595"/>
      <c r="AM16" s="595"/>
      <c r="AN16" s="595"/>
      <c r="AO16" s="595"/>
      <c r="AP16" s="595"/>
      <c r="AQ16" s="595"/>
      <c r="AR16" s="595"/>
      <c r="AS16" s="595"/>
      <c r="AT16" s="595"/>
      <c r="AU16" s="595"/>
      <c r="AV16" s="595"/>
      <c r="AW16" s="595"/>
      <c r="AX16" s="595"/>
      <c r="AY16" s="595"/>
      <c r="AZ16" s="595"/>
      <c r="BA16" s="595"/>
      <c r="BB16" s="595"/>
      <c r="BC16" s="595"/>
      <c r="BD16" s="595"/>
      <c r="BE16" s="595"/>
      <c r="BF16" s="595"/>
      <c r="BG16" s="595"/>
      <c r="BH16" s="595"/>
      <c r="BI16" s="595"/>
      <c r="BJ16" s="595"/>
      <c r="BK16" s="595"/>
      <c r="BL16" s="595"/>
      <c r="BM16" s="595"/>
      <c r="BN16" s="595"/>
      <c r="BO16" s="595"/>
      <c r="BP16" s="595"/>
      <c r="BQ16" s="595"/>
      <c r="BR16" s="595"/>
      <c r="BS16" s="595"/>
      <c r="BT16" s="595"/>
      <c r="BU16" s="595"/>
      <c r="BV16" s="595"/>
      <c r="BW16" s="595"/>
      <c r="BX16" s="595"/>
      <c r="BY16" s="595"/>
      <c r="BZ16" s="595"/>
      <c r="CA16" s="595"/>
      <c r="CB16" s="595"/>
      <c r="CC16" s="595"/>
      <c r="CD16" s="595"/>
      <c r="CE16" s="595"/>
      <c r="CF16" s="595"/>
      <c r="CG16" s="595"/>
      <c r="CH16" s="595"/>
      <c r="CI16" s="595"/>
      <c r="CJ16" s="595"/>
      <c r="CK16" s="595"/>
      <c r="CL16" s="595"/>
      <c r="CM16" s="595"/>
      <c r="CN16" s="595"/>
      <c r="CO16" s="595"/>
      <c r="CP16" s="595"/>
      <c r="CQ16" s="595"/>
      <c r="CR16" s="595"/>
      <c r="CS16" s="595"/>
      <c r="CT16" s="595"/>
      <c r="CU16" s="595"/>
    </row>
    <row r="17" spans="1:99" s="11" customFormat="1" ht="11.25" customHeight="1" x14ac:dyDescent="0.2">
      <c r="A17" s="595"/>
      <c r="B17" s="595"/>
      <c r="C17" s="595"/>
      <c r="D17" s="595"/>
      <c r="E17" s="595"/>
      <c r="F17" s="595"/>
      <c r="G17" s="595"/>
      <c r="H17" s="595"/>
      <c r="I17" s="595"/>
      <c r="J17" s="595"/>
      <c r="K17" s="595"/>
      <c r="L17" s="595"/>
      <c r="M17" s="595"/>
      <c r="N17" s="595"/>
      <c r="O17" s="595"/>
      <c r="P17" s="595"/>
      <c r="Q17" s="595"/>
      <c r="R17" s="595"/>
      <c r="S17" s="595"/>
      <c r="T17" s="595"/>
      <c r="U17" s="595"/>
      <c r="V17" s="595"/>
      <c r="W17" s="595"/>
      <c r="X17" s="595"/>
      <c r="Y17" s="595"/>
      <c r="Z17" s="595"/>
      <c r="AA17" s="595"/>
      <c r="AB17" s="595"/>
      <c r="AC17" s="595"/>
      <c r="AD17" s="595"/>
      <c r="AE17" s="595"/>
      <c r="AF17" s="595"/>
      <c r="AG17" s="595"/>
      <c r="AH17" s="595"/>
      <c r="AI17" s="595"/>
      <c r="AJ17" s="595"/>
      <c r="AK17" s="595"/>
      <c r="AL17" s="595"/>
      <c r="AM17" s="595"/>
      <c r="AN17" s="595"/>
      <c r="AO17" s="595"/>
      <c r="AP17" s="595"/>
      <c r="AQ17" s="595"/>
      <c r="AR17" s="595"/>
      <c r="AS17" s="595"/>
      <c r="AT17" s="595"/>
      <c r="AU17" s="595"/>
      <c r="AV17" s="595"/>
      <c r="AW17" s="595"/>
      <c r="AX17" s="595"/>
      <c r="AY17" s="595"/>
      <c r="AZ17" s="595"/>
      <c r="BA17" s="595"/>
      <c r="BB17" s="595"/>
      <c r="BC17" s="595"/>
      <c r="BD17" s="595"/>
      <c r="BE17" s="595"/>
      <c r="BF17" s="595"/>
      <c r="BG17" s="595"/>
      <c r="BH17" s="595"/>
      <c r="BI17" s="595"/>
      <c r="BJ17" s="595"/>
      <c r="BK17" s="595"/>
      <c r="BL17" s="595"/>
      <c r="BM17" s="595"/>
      <c r="BN17" s="595"/>
      <c r="BO17" s="595"/>
      <c r="BP17" s="595"/>
      <c r="BQ17" s="595"/>
      <c r="BR17" s="595"/>
      <c r="BS17" s="595"/>
      <c r="BT17" s="595"/>
      <c r="BU17" s="595"/>
      <c r="BV17" s="595"/>
      <c r="BW17" s="595"/>
      <c r="BX17" s="595"/>
      <c r="BY17" s="595"/>
      <c r="BZ17" s="595"/>
      <c r="CA17" s="595"/>
      <c r="CB17" s="595"/>
      <c r="CC17" s="595"/>
      <c r="CD17" s="595"/>
      <c r="CE17" s="595"/>
      <c r="CF17" s="595"/>
      <c r="CG17" s="595"/>
      <c r="CH17" s="595"/>
      <c r="CI17" s="595"/>
      <c r="CJ17" s="595"/>
      <c r="CK17" s="595"/>
      <c r="CL17" s="595"/>
      <c r="CM17" s="595"/>
      <c r="CN17" s="595"/>
      <c r="CO17" s="595"/>
      <c r="CP17" s="595"/>
      <c r="CQ17" s="595"/>
      <c r="CR17" s="595"/>
      <c r="CS17" s="595"/>
      <c r="CT17" s="595"/>
      <c r="CU17" s="595"/>
    </row>
    <row r="18" spans="1:99" s="11" customFormat="1" ht="11.25" customHeight="1" x14ac:dyDescent="0.2">
      <c r="A18" s="593" t="s">
        <v>441</v>
      </c>
      <c r="B18" s="595"/>
      <c r="C18" s="595"/>
      <c r="D18" s="595"/>
      <c r="E18" s="595"/>
      <c r="F18" s="595"/>
      <c r="G18" s="595"/>
      <c r="H18" s="595"/>
      <c r="I18" s="595"/>
      <c r="J18" s="595"/>
      <c r="K18" s="595"/>
      <c r="L18" s="595"/>
      <c r="M18" s="595"/>
      <c r="N18" s="595"/>
      <c r="O18" s="595"/>
      <c r="P18" s="595"/>
      <c r="Q18" s="595"/>
      <c r="R18" s="595"/>
      <c r="S18" s="595"/>
      <c r="T18" s="595"/>
      <c r="U18" s="595"/>
      <c r="V18" s="595"/>
      <c r="W18" s="595"/>
      <c r="X18" s="595"/>
      <c r="Y18" s="595"/>
      <c r="Z18" s="595"/>
      <c r="AA18" s="595"/>
      <c r="AB18" s="595"/>
      <c r="AC18" s="595"/>
      <c r="AD18" s="595"/>
      <c r="AE18" s="595"/>
      <c r="AF18" s="595"/>
      <c r="AG18" s="595"/>
      <c r="AH18" s="595"/>
      <c r="AI18" s="595"/>
      <c r="AJ18" s="595"/>
      <c r="AK18" s="595"/>
      <c r="AL18" s="595"/>
      <c r="AM18" s="595"/>
      <c r="AN18" s="595"/>
      <c r="AO18" s="595"/>
      <c r="AP18" s="595"/>
      <c r="AQ18" s="595"/>
      <c r="AR18" s="595"/>
      <c r="AS18" s="595"/>
      <c r="AT18" s="595"/>
      <c r="AU18" s="595"/>
      <c r="AV18" s="595"/>
      <c r="AW18" s="595"/>
      <c r="AX18" s="595"/>
      <c r="AY18" s="595"/>
      <c r="AZ18" s="595"/>
      <c r="BA18" s="595"/>
      <c r="BB18" s="595"/>
      <c r="BC18" s="595"/>
      <c r="BD18" s="595"/>
      <c r="BE18" s="595"/>
      <c r="BF18" s="595"/>
      <c r="BG18" s="595"/>
      <c r="BH18" s="595"/>
      <c r="BI18" s="595"/>
      <c r="BJ18" s="595"/>
      <c r="BK18" s="595"/>
      <c r="BL18" s="595"/>
      <c r="BM18" s="595"/>
      <c r="BN18" s="595"/>
      <c r="BO18" s="595"/>
      <c r="BP18" s="595"/>
      <c r="BQ18" s="595"/>
      <c r="BR18" s="595"/>
      <c r="BS18" s="595"/>
      <c r="BT18" s="595"/>
      <c r="BU18" s="595"/>
      <c r="BV18" s="595"/>
      <c r="BW18" s="595"/>
      <c r="BX18" s="595"/>
      <c r="BY18" s="595"/>
      <c r="BZ18" s="595"/>
      <c r="CA18" s="595"/>
      <c r="CB18" s="595"/>
      <c r="CC18" s="595"/>
      <c r="CD18" s="595"/>
      <c r="CE18" s="595"/>
      <c r="CF18" s="595"/>
      <c r="CG18" s="595"/>
      <c r="CH18" s="595"/>
      <c r="CI18" s="595"/>
      <c r="CJ18" s="595"/>
      <c r="CK18" s="595"/>
      <c r="CL18" s="595"/>
      <c r="CM18" s="595"/>
      <c r="CN18" s="595"/>
      <c r="CO18" s="595"/>
      <c r="CP18" s="595"/>
      <c r="CQ18" s="595"/>
      <c r="CR18" s="595"/>
      <c r="CS18" s="595"/>
      <c r="CT18" s="595"/>
      <c r="CU18" s="595"/>
    </row>
    <row r="19" spans="1:99" s="11" customFormat="1" ht="12" customHeight="1" x14ac:dyDescent="0.2">
      <c r="A19" s="595"/>
      <c r="B19" s="595"/>
      <c r="C19" s="595"/>
      <c r="D19" s="595"/>
      <c r="E19" s="595"/>
      <c r="F19" s="595"/>
      <c r="G19" s="595"/>
      <c r="H19" s="595"/>
      <c r="I19" s="595"/>
      <c r="J19" s="595"/>
      <c r="K19" s="595"/>
      <c r="L19" s="595"/>
      <c r="M19" s="595"/>
      <c r="N19" s="595"/>
      <c r="O19" s="595"/>
      <c r="P19" s="595"/>
      <c r="Q19" s="595"/>
      <c r="R19" s="595"/>
      <c r="S19" s="595"/>
      <c r="T19" s="595"/>
      <c r="U19" s="595"/>
      <c r="V19" s="595"/>
      <c r="W19" s="595"/>
      <c r="X19" s="595"/>
      <c r="Y19" s="595"/>
      <c r="Z19" s="595"/>
      <c r="AA19" s="595"/>
      <c r="AB19" s="595"/>
      <c r="AC19" s="595"/>
      <c r="AD19" s="595"/>
      <c r="AE19" s="595"/>
      <c r="AF19" s="595"/>
      <c r="AG19" s="595"/>
      <c r="AH19" s="595"/>
      <c r="AI19" s="595"/>
      <c r="AJ19" s="595"/>
      <c r="AK19" s="595"/>
      <c r="AL19" s="595"/>
      <c r="AM19" s="595"/>
      <c r="AN19" s="595"/>
      <c r="AO19" s="595"/>
      <c r="AP19" s="595"/>
      <c r="AQ19" s="595"/>
      <c r="AR19" s="595"/>
      <c r="AS19" s="595"/>
      <c r="AT19" s="595"/>
      <c r="AU19" s="595"/>
      <c r="AV19" s="595"/>
      <c r="AW19" s="595"/>
      <c r="AX19" s="595"/>
      <c r="AY19" s="595"/>
      <c r="AZ19" s="595"/>
      <c r="BA19" s="595"/>
      <c r="BB19" s="595"/>
      <c r="BC19" s="595"/>
      <c r="BD19" s="595"/>
      <c r="BE19" s="595"/>
      <c r="BF19" s="595"/>
      <c r="BG19" s="595"/>
      <c r="BH19" s="595"/>
      <c r="BI19" s="595"/>
      <c r="BJ19" s="595"/>
      <c r="BK19" s="595"/>
      <c r="BL19" s="595"/>
      <c r="BM19" s="595"/>
      <c r="BN19" s="595"/>
      <c r="BO19" s="595"/>
      <c r="BP19" s="595"/>
      <c r="BQ19" s="595"/>
      <c r="BR19" s="595"/>
      <c r="BS19" s="595"/>
      <c r="BT19" s="595"/>
      <c r="BU19" s="595"/>
      <c r="BV19" s="595"/>
      <c r="BW19" s="595"/>
      <c r="BX19" s="595"/>
      <c r="BY19" s="595"/>
      <c r="BZ19" s="595"/>
      <c r="CA19" s="595"/>
      <c r="CB19" s="595"/>
      <c r="CC19" s="595"/>
      <c r="CD19" s="595"/>
      <c r="CE19" s="595"/>
      <c r="CF19" s="595"/>
      <c r="CG19" s="595"/>
      <c r="CH19" s="595"/>
      <c r="CI19" s="595"/>
      <c r="CJ19" s="595"/>
      <c r="CK19" s="595"/>
      <c r="CL19" s="595"/>
      <c r="CM19" s="595"/>
      <c r="CN19" s="595"/>
      <c r="CO19" s="595"/>
      <c r="CP19" s="595"/>
      <c r="CQ19" s="595"/>
      <c r="CR19" s="595"/>
      <c r="CS19" s="595"/>
      <c r="CT19" s="595"/>
      <c r="CU19" s="595"/>
    </row>
    <row r="20" spans="1:99" s="11" customFormat="1" ht="12" customHeight="1" x14ac:dyDescent="0.2">
      <c r="A20" s="34" t="s">
        <v>442</v>
      </c>
    </row>
    <row r="21" spans="1:99" s="11" customFormat="1" ht="12" customHeight="1" x14ac:dyDescent="0.2">
      <c r="A21" s="34" t="s">
        <v>443</v>
      </c>
    </row>
    <row r="22" spans="1:99" s="11" customFormat="1" ht="12" customHeight="1" x14ac:dyDescent="0.2">
      <c r="A22" s="34" t="s">
        <v>444</v>
      </c>
    </row>
    <row r="23" spans="1:99" s="11" customFormat="1" ht="11.25" customHeight="1" x14ac:dyDescent="0.2">
      <c r="A23" s="593" t="s">
        <v>445</v>
      </c>
      <c r="B23" s="595"/>
      <c r="C23" s="595"/>
      <c r="D23" s="595"/>
      <c r="E23" s="595"/>
      <c r="F23" s="595"/>
      <c r="G23" s="595"/>
      <c r="H23" s="595"/>
      <c r="I23" s="595"/>
      <c r="J23" s="595"/>
      <c r="K23" s="595"/>
      <c r="L23" s="595"/>
      <c r="M23" s="595"/>
      <c r="N23" s="595"/>
      <c r="O23" s="595"/>
      <c r="P23" s="595"/>
      <c r="Q23" s="595"/>
      <c r="R23" s="595"/>
      <c r="S23" s="595"/>
      <c r="T23" s="595"/>
      <c r="U23" s="595"/>
      <c r="V23" s="595"/>
      <c r="W23" s="595"/>
      <c r="X23" s="595"/>
      <c r="Y23" s="595"/>
      <c r="Z23" s="595"/>
      <c r="AA23" s="595"/>
      <c r="AB23" s="595"/>
      <c r="AC23" s="595"/>
      <c r="AD23" s="595"/>
      <c r="AE23" s="595"/>
      <c r="AF23" s="595"/>
      <c r="AG23" s="595"/>
      <c r="AH23" s="595"/>
      <c r="AI23" s="595"/>
      <c r="AJ23" s="595"/>
      <c r="AK23" s="595"/>
      <c r="AL23" s="595"/>
      <c r="AM23" s="595"/>
      <c r="AN23" s="595"/>
      <c r="AO23" s="595"/>
      <c r="AP23" s="595"/>
      <c r="AQ23" s="595"/>
      <c r="AR23" s="595"/>
      <c r="AS23" s="595"/>
      <c r="AT23" s="595"/>
      <c r="AU23" s="595"/>
      <c r="AV23" s="595"/>
      <c r="AW23" s="595"/>
      <c r="AX23" s="595"/>
      <c r="AY23" s="595"/>
      <c r="AZ23" s="595"/>
      <c r="BA23" s="595"/>
      <c r="BB23" s="595"/>
      <c r="BC23" s="595"/>
      <c r="BD23" s="595"/>
      <c r="BE23" s="595"/>
      <c r="BF23" s="595"/>
      <c r="BG23" s="595"/>
      <c r="BH23" s="595"/>
      <c r="BI23" s="595"/>
      <c r="BJ23" s="595"/>
      <c r="BK23" s="595"/>
      <c r="BL23" s="595"/>
      <c r="BM23" s="595"/>
      <c r="BN23" s="595"/>
      <c r="BO23" s="595"/>
      <c r="BP23" s="595"/>
      <c r="BQ23" s="595"/>
      <c r="BR23" s="595"/>
      <c r="BS23" s="595"/>
      <c r="BT23" s="595"/>
      <c r="BU23" s="595"/>
      <c r="BV23" s="595"/>
      <c r="BW23" s="595"/>
      <c r="BX23" s="595"/>
      <c r="BY23" s="595"/>
      <c r="BZ23" s="595"/>
      <c r="CA23" s="595"/>
      <c r="CB23" s="595"/>
      <c r="CC23" s="595"/>
      <c r="CD23" s="595"/>
      <c r="CE23" s="595"/>
      <c r="CF23" s="595"/>
      <c r="CG23" s="595"/>
      <c r="CH23" s="595"/>
      <c r="CI23" s="595"/>
      <c r="CJ23" s="595"/>
      <c r="CK23" s="595"/>
      <c r="CL23" s="595"/>
      <c r="CM23" s="595"/>
      <c r="CN23" s="595"/>
      <c r="CO23" s="595"/>
      <c r="CP23" s="595"/>
      <c r="CQ23" s="595"/>
      <c r="CR23" s="595"/>
      <c r="CS23" s="595"/>
      <c r="CT23" s="595"/>
      <c r="CU23" s="595"/>
    </row>
    <row r="24" spans="1:99" s="11" customFormat="1" ht="11.25" customHeight="1" x14ac:dyDescent="0.2">
      <c r="A24" s="595"/>
      <c r="B24" s="595"/>
      <c r="C24" s="595"/>
      <c r="D24" s="595"/>
      <c r="E24" s="595"/>
      <c r="F24" s="595"/>
      <c r="G24" s="595"/>
      <c r="H24" s="595"/>
      <c r="I24" s="595"/>
      <c r="J24" s="595"/>
      <c r="K24" s="595"/>
      <c r="L24" s="595"/>
      <c r="M24" s="595"/>
      <c r="N24" s="595"/>
      <c r="O24" s="595"/>
      <c r="P24" s="595"/>
      <c r="Q24" s="595"/>
      <c r="R24" s="595"/>
      <c r="S24" s="595"/>
      <c r="T24" s="595"/>
      <c r="U24" s="595"/>
      <c r="V24" s="595"/>
      <c r="W24" s="595"/>
      <c r="X24" s="595"/>
      <c r="Y24" s="595"/>
      <c r="Z24" s="595"/>
      <c r="AA24" s="595"/>
      <c r="AB24" s="595"/>
      <c r="AC24" s="595"/>
      <c r="AD24" s="595"/>
      <c r="AE24" s="595"/>
      <c r="AF24" s="595"/>
      <c r="AG24" s="595"/>
      <c r="AH24" s="595"/>
      <c r="AI24" s="595"/>
      <c r="AJ24" s="595"/>
      <c r="AK24" s="595"/>
      <c r="AL24" s="595"/>
      <c r="AM24" s="595"/>
      <c r="AN24" s="595"/>
      <c r="AO24" s="595"/>
      <c r="AP24" s="595"/>
      <c r="AQ24" s="595"/>
      <c r="AR24" s="595"/>
      <c r="AS24" s="595"/>
      <c r="AT24" s="595"/>
      <c r="AU24" s="595"/>
      <c r="AV24" s="595"/>
      <c r="AW24" s="595"/>
      <c r="AX24" s="595"/>
      <c r="AY24" s="595"/>
      <c r="AZ24" s="595"/>
      <c r="BA24" s="595"/>
      <c r="BB24" s="595"/>
      <c r="BC24" s="595"/>
      <c r="BD24" s="595"/>
      <c r="BE24" s="595"/>
      <c r="BF24" s="595"/>
      <c r="BG24" s="595"/>
      <c r="BH24" s="595"/>
      <c r="BI24" s="595"/>
      <c r="BJ24" s="595"/>
      <c r="BK24" s="595"/>
      <c r="BL24" s="595"/>
      <c r="BM24" s="595"/>
      <c r="BN24" s="595"/>
      <c r="BO24" s="595"/>
      <c r="BP24" s="595"/>
      <c r="BQ24" s="595"/>
      <c r="BR24" s="595"/>
      <c r="BS24" s="595"/>
      <c r="BT24" s="595"/>
      <c r="BU24" s="595"/>
      <c r="BV24" s="595"/>
      <c r="BW24" s="595"/>
      <c r="BX24" s="595"/>
      <c r="BY24" s="595"/>
      <c r="BZ24" s="595"/>
      <c r="CA24" s="595"/>
      <c r="CB24" s="595"/>
      <c r="CC24" s="595"/>
      <c r="CD24" s="595"/>
      <c r="CE24" s="595"/>
      <c r="CF24" s="595"/>
      <c r="CG24" s="595"/>
      <c r="CH24" s="595"/>
      <c r="CI24" s="595"/>
      <c r="CJ24" s="595"/>
      <c r="CK24" s="595"/>
      <c r="CL24" s="595"/>
      <c r="CM24" s="595"/>
      <c r="CN24" s="595"/>
      <c r="CO24" s="595"/>
      <c r="CP24" s="595"/>
      <c r="CQ24" s="595"/>
      <c r="CR24" s="595"/>
      <c r="CS24" s="595"/>
      <c r="CT24" s="595"/>
      <c r="CU24" s="595"/>
    </row>
    <row r="25" spans="1:99" s="11" customFormat="1" ht="11.25" customHeight="1" x14ac:dyDescent="0.2"/>
    <row r="26" spans="1:99" s="11" customFormat="1" ht="11.25" customHeight="1" x14ac:dyDescent="0.2"/>
    <row r="27" spans="1:99" s="11" customFormat="1" ht="11.25" customHeight="1" x14ac:dyDescent="0.2"/>
    <row r="28" spans="1:99" s="11" customFormat="1" ht="11.25" customHeight="1" x14ac:dyDescent="0.2"/>
    <row r="29" spans="1:99" s="11" customFormat="1" ht="11.25" customHeight="1" x14ac:dyDescent="0.2"/>
    <row r="30" spans="1:99" s="11" customFormat="1" ht="11.25" customHeight="1" x14ac:dyDescent="0.2"/>
    <row r="31" spans="1:99" s="11" customFormat="1" ht="11.25" customHeight="1" x14ac:dyDescent="0.2"/>
    <row r="32" spans="1:99" s="20" customFormat="1" x14ac:dyDescent="0.2"/>
    <row r="33" s="20" customFormat="1" x14ac:dyDescent="0.2"/>
    <row r="34" s="20" customFormat="1" x14ac:dyDescent="0.2"/>
    <row r="35" s="20" customFormat="1" x14ac:dyDescent="0.2"/>
    <row r="36" s="20" customFormat="1" x14ac:dyDescent="0.2"/>
    <row r="37" s="20" customFormat="1" x14ac:dyDescent="0.2"/>
    <row r="38" s="20" customFormat="1" x14ac:dyDescent="0.2"/>
    <row r="39" s="20" customFormat="1" x14ac:dyDescent="0.2"/>
  </sheetData>
  <mergeCells count="5">
    <mergeCell ref="A2:CU3"/>
    <mergeCell ref="A14:CU17"/>
    <mergeCell ref="A18:CU19"/>
    <mergeCell ref="A23:CU24"/>
    <mergeCell ref="A4:CU9"/>
  </mergeCells>
  <phoneticPr fontId="0" type="noConversion"/>
  <pageMargins left="0.39370078740157483" right="0.39370078740157483" top="0.78740157480314965" bottom="0.39370078740157483" header="0.27559055118110237" footer="0.27559055118110237"/>
  <pageSetup paperSize="9" orientation="landscape" r:id="rId1"/>
  <headerFooter alignWithMargins="0">
    <oddHeader>&amp;L&amp;"Arial,обычный"&amp;6Подготовлено с использованием системы ГАРАНТ</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G10"/>
  <sheetViews>
    <sheetView view="pageBreakPreview" zoomScaleSheetLayoutView="100" workbookViewId="0">
      <selection activeCell="H9" sqref="H9"/>
    </sheetView>
  </sheetViews>
  <sheetFormatPr defaultRowHeight="15" x14ac:dyDescent="0.25"/>
  <cols>
    <col min="1" max="1" width="26.140625" style="37" customWidth="1"/>
    <col min="2" max="2" width="27.140625" style="37" customWidth="1"/>
    <col min="3" max="3" width="10.140625" style="37" customWidth="1"/>
    <col min="4" max="4" width="12.140625" style="37" customWidth="1"/>
    <col min="5" max="7" width="13.7109375" style="37" customWidth="1"/>
    <col min="8" max="8" width="9.42578125" style="37" customWidth="1"/>
    <col min="9" max="16384" width="9.140625" style="37"/>
  </cols>
  <sheetData>
    <row r="1" spans="1:7" ht="22.5" customHeight="1" x14ac:dyDescent="0.25">
      <c r="A1" s="1548" t="s">
        <v>513</v>
      </c>
      <c r="B1" s="1548"/>
      <c r="C1" s="1548"/>
      <c r="D1" s="1548"/>
      <c r="E1" s="1548"/>
      <c r="F1" s="1548"/>
      <c r="G1" s="1548"/>
    </row>
    <row r="2" spans="1:7" x14ac:dyDescent="0.25">
      <c r="A2" s="39"/>
      <c r="B2" s="39"/>
      <c r="C2" s="39"/>
      <c r="D2" s="39"/>
      <c r="E2" s="39"/>
      <c r="F2" s="39"/>
      <c r="G2" s="39"/>
    </row>
    <row r="3" spans="1:7" ht="21.75" customHeight="1" x14ac:dyDescent="0.25">
      <c r="A3" s="1549" t="s">
        <v>520</v>
      </c>
      <c r="B3" s="1550" t="s">
        <v>480</v>
      </c>
      <c r="C3" s="1549" t="s">
        <v>521</v>
      </c>
      <c r="D3" s="1549"/>
      <c r="E3" s="1549"/>
      <c r="F3" s="1549"/>
      <c r="G3" s="1549"/>
    </row>
    <row r="4" spans="1:7" ht="36.75" customHeight="1" x14ac:dyDescent="0.25">
      <c r="A4" s="1549"/>
      <c r="B4" s="1551"/>
      <c r="C4" s="44" t="s">
        <v>481</v>
      </c>
      <c r="D4" s="44" t="s">
        <v>482</v>
      </c>
      <c r="E4" s="43" t="s">
        <v>517</v>
      </c>
      <c r="F4" s="43" t="s">
        <v>518</v>
      </c>
      <c r="G4" s="43" t="s">
        <v>519</v>
      </c>
    </row>
    <row r="5" spans="1:7" x14ac:dyDescent="0.25">
      <c r="A5" s="44"/>
      <c r="B5" s="44"/>
      <c r="C5" s="45"/>
      <c r="D5" s="46"/>
      <c r="E5" s="38">
        <f>C5*D5</f>
        <v>0</v>
      </c>
      <c r="F5" s="1552" t="s">
        <v>522</v>
      </c>
      <c r="G5" s="1552" t="s">
        <v>522</v>
      </c>
    </row>
    <row r="6" spans="1:7" x14ac:dyDescent="0.25">
      <c r="A6" s="44"/>
      <c r="B6" s="44"/>
      <c r="C6" s="45"/>
      <c r="D6" s="46"/>
      <c r="E6" s="38">
        <f t="shared" ref="E6:E7" si="0">C6*D6</f>
        <v>0</v>
      </c>
      <c r="F6" s="1553"/>
      <c r="G6" s="1553"/>
    </row>
    <row r="7" spans="1:7" x14ac:dyDescent="0.25">
      <c r="A7" s="44"/>
      <c r="B7" s="44"/>
      <c r="C7" s="45"/>
      <c r="D7" s="46"/>
      <c r="E7" s="38">
        <f t="shared" si="0"/>
        <v>0</v>
      </c>
      <c r="F7" s="1554"/>
      <c r="G7" s="1554"/>
    </row>
    <row r="8" spans="1:7" x14ac:dyDescent="0.25">
      <c r="A8" s="49" t="s">
        <v>478</v>
      </c>
      <c r="B8" s="44"/>
      <c r="C8" s="45"/>
      <c r="D8" s="47"/>
      <c r="E8" s="48">
        <f>SUM(E5:E7)</f>
        <v>0</v>
      </c>
      <c r="F8" s="50"/>
      <c r="G8" s="50"/>
    </row>
    <row r="9" spans="1:7" x14ac:dyDescent="0.25">
      <c r="A9" s="39"/>
      <c r="B9" s="39"/>
      <c r="C9" s="39"/>
      <c r="D9" s="39"/>
      <c r="E9" s="39"/>
      <c r="F9" s="39"/>
      <c r="G9" s="39"/>
    </row>
    <row r="10" spans="1:7" x14ac:dyDescent="0.25">
      <c r="A10" s="39"/>
      <c r="B10" s="39"/>
      <c r="C10" s="39"/>
      <c r="D10" s="39"/>
      <c r="E10" s="39"/>
      <c r="F10" s="39"/>
      <c r="G10" s="39"/>
    </row>
  </sheetData>
  <mergeCells count="6">
    <mergeCell ref="A1:G1"/>
    <mergeCell ref="A3:A4"/>
    <mergeCell ref="B3:B4"/>
    <mergeCell ref="C3:G3"/>
    <mergeCell ref="F5:F7"/>
    <mergeCell ref="G5:G7"/>
  </mergeCells>
  <pageMargins left="0.7" right="0.7" top="0.75" bottom="0.75" header="0.3" footer="0.3"/>
  <pageSetup paperSize="9" scale="66" orientation="portrait" vertic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48"/>
  </sheetPr>
  <dimension ref="A1:CP83"/>
  <sheetViews>
    <sheetView view="pageBreakPreview" zoomScaleNormal="85" zoomScaleSheetLayoutView="100" workbookViewId="0">
      <selection sqref="A1:CN1"/>
    </sheetView>
  </sheetViews>
  <sheetFormatPr defaultColWidth="1.42578125" defaultRowHeight="12" x14ac:dyDescent="0.2"/>
  <cols>
    <col min="1" max="49" width="1.42578125" style="1"/>
    <col min="50" max="50" width="6.85546875" style="1" customWidth="1"/>
    <col min="51" max="67" width="1.42578125" style="1"/>
    <col min="68" max="68" width="2.7109375" style="1" customWidth="1"/>
    <col min="69" max="73" width="1.42578125" style="1"/>
    <col min="74" max="74" width="6.140625" style="1" customWidth="1"/>
    <col min="75" max="79" width="1.42578125" style="1"/>
    <col min="80" max="80" width="6.140625" style="1" customWidth="1"/>
    <col min="81" max="84" width="1.42578125" style="1"/>
    <col min="85" max="85" width="2.28515625" style="1" customWidth="1"/>
    <col min="86" max="86" width="5.5703125" style="1" customWidth="1"/>
    <col min="87" max="16384" width="1.42578125" style="1"/>
  </cols>
  <sheetData>
    <row r="1" spans="1:92" ht="12.75" customHeight="1" x14ac:dyDescent="0.2">
      <c r="A1" s="973" t="s">
        <v>422</v>
      </c>
      <c r="B1" s="973"/>
      <c r="C1" s="973"/>
      <c r="D1" s="973"/>
      <c r="E1" s="973"/>
      <c r="F1" s="973"/>
      <c r="G1" s="973"/>
      <c r="H1" s="973"/>
      <c r="I1" s="973"/>
      <c r="J1" s="973"/>
      <c r="K1" s="973"/>
      <c r="L1" s="973"/>
      <c r="M1" s="973"/>
      <c r="N1" s="973"/>
      <c r="O1" s="973"/>
      <c r="P1" s="973"/>
      <c r="Q1" s="973"/>
      <c r="R1" s="973"/>
      <c r="S1" s="973"/>
      <c r="T1" s="973"/>
      <c r="U1" s="973"/>
      <c r="V1" s="973"/>
      <c r="W1" s="973"/>
      <c r="X1" s="973"/>
      <c r="Y1" s="973"/>
      <c r="Z1" s="973"/>
      <c r="AA1" s="973"/>
      <c r="AB1" s="973"/>
      <c r="AC1" s="973"/>
      <c r="AD1" s="973"/>
      <c r="AE1" s="973"/>
      <c r="AF1" s="973"/>
      <c r="AG1" s="973"/>
      <c r="AH1" s="973"/>
      <c r="AI1" s="973"/>
      <c r="AJ1" s="973"/>
      <c r="AK1" s="973"/>
      <c r="AL1" s="973"/>
      <c r="AM1" s="973"/>
      <c r="AN1" s="973"/>
      <c r="AO1" s="973"/>
      <c r="AP1" s="973"/>
      <c r="AQ1" s="973"/>
      <c r="AR1" s="973"/>
      <c r="AS1" s="973"/>
      <c r="AT1" s="973"/>
      <c r="AU1" s="973"/>
      <c r="AV1" s="973"/>
      <c r="AW1" s="973"/>
      <c r="AX1" s="973"/>
      <c r="AY1" s="973"/>
      <c r="AZ1" s="973"/>
      <c r="BA1" s="973"/>
      <c r="BB1" s="973"/>
      <c r="BC1" s="973"/>
      <c r="BD1" s="973"/>
      <c r="BE1" s="973"/>
      <c r="BF1" s="973"/>
      <c r="BG1" s="973"/>
      <c r="BH1" s="973"/>
      <c r="BI1" s="973"/>
      <c r="BJ1" s="973"/>
      <c r="BK1" s="973"/>
      <c r="BL1" s="973"/>
      <c r="BM1" s="973"/>
      <c r="BN1" s="973"/>
      <c r="BO1" s="973"/>
      <c r="BP1" s="973"/>
      <c r="BQ1" s="973"/>
      <c r="BR1" s="973"/>
      <c r="BS1" s="973"/>
      <c r="BT1" s="973"/>
      <c r="BU1" s="973"/>
      <c r="BV1" s="973"/>
      <c r="BW1" s="973"/>
      <c r="BX1" s="973"/>
      <c r="BY1" s="973"/>
      <c r="BZ1" s="973"/>
      <c r="CA1" s="973"/>
      <c r="CB1" s="973"/>
      <c r="CC1" s="973"/>
      <c r="CD1" s="973"/>
      <c r="CE1" s="973"/>
      <c r="CF1" s="973"/>
      <c r="CG1" s="973"/>
      <c r="CH1" s="973"/>
      <c r="CI1" s="973"/>
      <c r="CJ1" s="973"/>
      <c r="CK1" s="973"/>
      <c r="CL1" s="973"/>
      <c r="CM1" s="973"/>
      <c r="CN1" s="973"/>
    </row>
    <row r="2" spans="1:92" s="2" customFormat="1" ht="12.75" x14ac:dyDescent="0.2"/>
    <row r="3" spans="1:92" ht="12" customHeight="1" x14ac:dyDescent="0.2">
      <c r="A3" s="980" t="s">
        <v>190</v>
      </c>
      <c r="B3" s="980"/>
      <c r="C3" s="980"/>
      <c r="D3" s="980"/>
      <c r="E3" s="981"/>
      <c r="F3" s="980" t="s">
        <v>42</v>
      </c>
      <c r="G3" s="980"/>
      <c r="H3" s="980"/>
      <c r="I3" s="980"/>
      <c r="J3" s="980"/>
      <c r="K3" s="980"/>
      <c r="L3" s="980"/>
      <c r="M3" s="980"/>
      <c r="N3" s="980"/>
      <c r="O3" s="980"/>
      <c r="P3" s="980"/>
      <c r="Q3" s="980"/>
      <c r="R3" s="980"/>
      <c r="S3" s="980"/>
      <c r="T3" s="980"/>
      <c r="U3" s="980"/>
      <c r="V3" s="980"/>
      <c r="W3" s="980"/>
      <c r="X3" s="980"/>
      <c r="Y3" s="980"/>
      <c r="Z3" s="980"/>
      <c r="AA3" s="980"/>
      <c r="AB3" s="980"/>
      <c r="AC3" s="980"/>
      <c r="AD3" s="980"/>
      <c r="AE3" s="980"/>
      <c r="AF3" s="980"/>
      <c r="AG3" s="980"/>
      <c r="AH3" s="980"/>
      <c r="AI3" s="980"/>
      <c r="AJ3" s="980"/>
      <c r="AK3" s="980"/>
      <c r="AL3" s="980"/>
      <c r="AM3" s="980"/>
      <c r="AN3" s="980"/>
      <c r="AO3" s="980"/>
      <c r="AP3" s="980"/>
      <c r="AQ3" s="980"/>
      <c r="AR3" s="980"/>
      <c r="AS3" s="980"/>
      <c r="AT3" s="980"/>
      <c r="AU3" s="980"/>
      <c r="AV3" s="980"/>
      <c r="AW3" s="980"/>
      <c r="AX3" s="981"/>
      <c r="AY3" s="984" t="s">
        <v>272</v>
      </c>
      <c r="AZ3" s="980"/>
      <c r="BA3" s="980"/>
      <c r="BB3" s="980"/>
      <c r="BC3" s="981"/>
      <c r="BD3" s="984" t="s">
        <v>194</v>
      </c>
      <c r="BE3" s="980"/>
      <c r="BF3" s="980"/>
      <c r="BG3" s="980"/>
      <c r="BH3" s="980"/>
      <c r="BI3" s="981"/>
      <c r="BJ3" s="984" t="s">
        <v>317</v>
      </c>
      <c r="BK3" s="980"/>
      <c r="BL3" s="980"/>
      <c r="BM3" s="980"/>
      <c r="BN3" s="980"/>
      <c r="BO3" s="980"/>
      <c r="BP3" s="981"/>
      <c r="BQ3" s="985" t="s">
        <v>31</v>
      </c>
      <c r="BR3" s="986"/>
      <c r="BS3" s="986"/>
      <c r="BT3" s="986"/>
      <c r="BU3" s="986"/>
      <c r="BV3" s="986"/>
      <c r="BW3" s="986"/>
      <c r="BX3" s="986"/>
      <c r="BY3" s="986"/>
      <c r="BZ3" s="986"/>
      <c r="CA3" s="986"/>
      <c r="CB3" s="986"/>
      <c r="CC3" s="986"/>
      <c r="CD3" s="986"/>
      <c r="CE3" s="986"/>
      <c r="CF3" s="986"/>
      <c r="CG3" s="986"/>
      <c r="CH3" s="986"/>
      <c r="CI3" s="986"/>
      <c r="CJ3" s="986"/>
      <c r="CK3" s="986"/>
      <c r="CL3" s="986"/>
      <c r="CM3" s="986"/>
      <c r="CN3" s="986"/>
    </row>
    <row r="4" spans="1:92" ht="12" customHeight="1" x14ac:dyDescent="0.2">
      <c r="A4" s="949" t="s">
        <v>191</v>
      </c>
      <c r="B4" s="949"/>
      <c r="C4" s="949"/>
      <c r="D4" s="949"/>
      <c r="E4" s="950"/>
      <c r="F4" s="949"/>
      <c r="G4" s="949"/>
      <c r="H4" s="949"/>
      <c r="I4" s="949"/>
      <c r="J4" s="949"/>
      <c r="K4" s="949"/>
      <c r="L4" s="949"/>
      <c r="M4" s="949"/>
      <c r="N4" s="949"/>
      <c r="O4" s="949"/>
      <c r="P4" s="949"/>
      <c r="Q4" s="949"/>
      <c r="R4" s="949"/>
      <c r="S4" s="949"/>
      <c r="T4" s="949"/>
      <c r="U4" s="949"/>
      <c r="V4" s="949"/>
      <c r="W4" s="949"/>
      <c r="X4" s="949"/>
      <c r="Y4" s="949"/>
      <c r="Z4" s="949"/>
      <c r="AA4" s="949"/>
      <c r="AB4" s="949"/>
      <c r="AC4" s="949"/>
      <c r="AD4" s="949"/>
      <c r="AE4" s="949"/>
      <c r="AF4" s="949"/>
      <c r="AG4" s="949"/>
      <c r="AH4" s="949"/>
      <c r="AI4" s="949"/>
      <c r="AJ4" s="949"/>
      <c r="AK4" s="949"/>
      <c r="AL4" s="949"/>
      <c r="AM4" s="949"/>
      <c r="AN4" s="949"/>
      <c r="AO4" s="949"/>
      <c r="AP4" s="949"/>
      <c r="AQ4" s="949"/>
      <c r="AR4" s="949"/>
      <c r="AS4" s="949"/>
      <c r="AT4" s="949"/>
      <c r="AU4" s="949"/>
      <c r="AV4" s="949"/>
      <c r="AW4" s="949"/>
      <c r="AX4" s="950"/>
      <c r="AY4" s="948" t="s">
        <v>192</v>
      </c>
      <c r="AZ4" s="949"/>
      <c r="BA4" s="949"/>
      <c r="BB4" s="949"/>
      <c r="BC4" s="950"/>
      <c r="BD4" s="948" t="s">
        <v>195</v>
      </c>
      <c r="BE4" s="949"/>
      <c r="BF4" s="949"/>
      <c r="BG4" s="949"/>
      <c r="BH4" s="949"/>
      <c r="BI4" s="950"/>
      <c r="BJ4" s="948" t="s">
        <v>319</v>
      </c>
      <c r="BK4" s="949"/>
      <c r="BL4" s="949"/>
      <c r="BM4" s="949"/>
      <c r="BN4" s="949"/>
      <c r="BO4" s="949"/>
      <c r="BP4" s="950"/>
      <c r="BQ4" s="948" t="s">
        <v>471</v>
      </c>
      <c r="BR4" s="949"/>
      <c r="BS4" s="949"/>
      <c r="BT4" s="949"/>
      <c r="BU4" s="949"/>
      <c r="BV4" s="950"/>
      <c r="BW4" s="948" t="s">
        <v>472</v>
      </c>
      <c r="BX4" s="949"/>
      <c r="BY4" s="949"/>
      <c r="BZ4" s="949"/>
      <c r="CA4" s="949"/>
      <c r="CB4" s="950"/>
      <c r="CC4" s="948" t="s">
        <v>473</v>
      </c>
      <c r="CD4" s="949"/>
      <c r="CE4" s="949"/>
      <c r="CF4" s="949"/>
      <c r="CG4" s="949"/>
      <c r="CH4" s="950"/>
      <c r="CI4" s="948" t="s">
        <v>40</v>
      </c>
      <c r="CJ4" s="949"/>
      <c r="CK4" s="949"/>
      <c r="CL4" s="949"/>
      <c r="CM4" s="949"/>
      <c r="CN4" s="949"/>
    </row>
    <row r="5" spans="1:92" ht="12" customHeight="1" x14ac:dyDescent="0.2">
      <c r="A5" s="949"/>
      <c r="B5" s="949"/>
      <c r="C5" s="949"/>
      <c r="D5" s="949"/>
      <c r="E5" s="950"/>
      <c r="F5" s="949"/>
      <c r="G5" s="949"/>
      <c r="H5" s="949"/>
      <c r="I5" s="949"/>
      <c r="J5" s="949"/>
      <c r="K5" s="949"/>
      <c r="L5" s="949"/>
      <c r="M5" s="949"/>
      <c r="N5" s="949"/>
      <c r="O5" s="949"/>
      <c r="P5" s="949"/>
      <c r="Q5" s="949"/>
      <c r="R5" s="949"/>
      <c r="S5" s="949"/>
      <c r="T5" s="949"/>
      <c r="U5" s="949"/>
      <c r="V5" s="949"/>
      <c r="W5" s="949"/>
      <c r="X5" s="949"/>
      <c r="Y5" s="949"/>
      <c r="Z5" s="949"/>
      <c r="AA5" s="949"/>
      <c r="AB5" s="949"/>
      <c r="AC5" s="949"/>
      <c r="AD5" s="949"/>
      <c r="AE5" s="949"/>
      <c r="AF5" s="949"/>
      <c r="AG5" s="949"/>
      <c r="AH5" s="949"/>
      <c r="AI5" s="949"/>
      <c r="AJ5" s="949"/>
      <c r="AK5" s="949"/>
      <c r="AL5" s="949"/>
      <c r="AM5" s="949"/>
      <c r="AN5" s="949"/>
      <c r="AO5" s="949"/>
      <c r="AP5" s="949"/>
      <c r="AQ5" s="949"/>
      <c r="AR5" s="949"/>
      <c r="AS5" s="949"/>
      <c r="AT5" s="949"/>
      <c r="AU5" s="949"/>
      <c r="AV5" s="949"/>
      <c r="AW5" s="949"/>
      <c r="AX5" s="950"/>
      <c r="AY5" s="948"/>
      <c r="AZ5" s="949"/>
      <c r="BA5" s="949"/>
      <c r="BB5" s="949"/>
      <c r="BC5" s="950"/>
      <c r="BD5" s="948" t="s">
        <v>196</v>
      </c>
      <c r="BE5" s="949"/>
      <c r="BF5" s="949"/>
      <c r="BG5" s="949"/>
      <c r="BH5" s="949"/>
      <c r="BI5" s="950"/>
      <c r="BJ5" s="948" t="s">
        <v>318</v>
      </c>
      <c r="BK5" s="949"/>
      <c r="BL5" s="949"/>
      <c r="BM5" s="949"/>
      <c r="BN5" s="949"/>
      <c r="BO5" s="949"/>
      <c r="BP5" s="950"/>
      <c r="BQ5" s="948" t="s">
        <v>197</v>
      </c>
      <c r="BR5" s="949"/>
      <c r="BS5" s="949"/>
      <c r="BT5" s="949"/>
      <c r="BU5" s="949"/>
      <c r="BV5" s="950"/>
      <c r="BW5" s="948" t="s">
        <v>199</v>
      </c>
      <c r="BX5" s="949"/>
      <c r="BY5" s="949"/>
      <c r="BZ5" s="949"/>
      <c r="CA5" s="949"/>
      <c r="CB5" s="950"/>
      <c r="CC5" s="948" t="s">
        <v>202</v>
      </c>
      <c r="CD5" s="949"/>
      <c r="CE5" s="949"/>
      <c r="CF5" s="949"/>
      <c r="CG5" s="949"/>
      <c r="CH5" s="950"/>
      <c r="CI5" s="948" t="s">
        <v>41</v>
      </c>
      <c r="CJ5" s="949"/>
      <c r="CK5" s="949"/>
      <c r="CL5" s="949"/>
      <c r="CM5" s="949"/>
      <c r="CN5" s="949"/>
    </row>
    <row r="6" spans="1:92" ht="12" customHeight="1" x14ac:dyDescent="0.2">
      <c r="A6" s="949"/>
      <c r="B6" s="949"/>
      <c r="C6" s="949"/>
      <c r="D6" s="949"/>
      <c r="E6" s="950"/>
      <c r="F6" s="949"/>
      <c r="G6" s="949"/>
      <c r="H6" s="949"/>
      <c r="I6" s="949"/>
      <c r="J6" s="949"/>
      <c r="K6" s="949"/>
      <c r="L6" s="949"/>
      <c r="M6" s="949"/>
      <c r="N6" s="949"/>
      <c r="O6" s="949"/>
      <c r="P6" s="949"/>
      <c r="Q6" s="949"/>
      <c r="R6" s="949"/>
      <c r="S6" s="949"/>
      <c r="T6" s="949"/>
      <c r="U6" s="949"/>
      <c r="V6" s="949"/>
      <c r="W6" s="949"/>
      <c r="X6" s="949"/>
      <c r="Y6" s="949"/>
      <c r="Z6" s="949"/>
      <c r="AA6" s="949"/>
      <c r="AB6" s="949"/>
      <c r="AC6" s="949"/>
      <c r="AD6" s="949"/>
      <c r="AE6" s="949"/>
      <c r="AF6" s="949"/>
      <c r="AG6" s="949"/>
      <c r="AH6" s="949"/>
      <c r="AI6" s="949"/>
      <c r="AJ6" s="949"/>
      <c r="AK6" s="949"/>
      <c r="AL6" s="949"/>
      <c r="AM6" s="949"/>
      <c r="AN6" s="949"/>
      <c r="AO6" s="949"/>
      <c r="AP6" s="949"/>
      <c r="AQ6" s="949"/>
      <c r="AR6" s="949"/>
      <c r="AS6" s="949"/>
      <c r="AT6" s="949"/>
      <c r="AU6" s="949"/>
      <c r="AV6" s="949"/>
      <c r="AW6" s="949"/>
      <c r="AX6" s="950"/>
      <c r="AY6" s="948"/>
      <c r="AZ6" s="949"/>
      <c r="BA6" s="949"/>
      <c r="BB6" s="949"/>
      <c r="BC6" s="950"/>
      <c r="BD6" s="948"/>
      <c r="BE6" s="949"/>
      <c r="BF6" s="949"/>
      <c r="BG6" s="949"/>
      <c r="BH6" s="949"/>
      <c r="BI6" s="950"/>
      <c r="BJ6" s="948" t="s">
        <v>14</v>
      </c>
      <c r="BK6" s="949"/>
      <c r="BL6" s="949"/>
      <c r="BM6" s="949"/>
      <c r="BN6" s="949"/>
      <c r="BO6" s="949"/>
      <c r="BP6" s="950"/>
      <c r="BQ6" s="948" t="s">
        <v>198</v>
      </c>
      <c r="BR6" s="949"/>
      <c r="BS6" s="949"/>
      <c r="BT6" s="949"/>
      <c r="BU6" s="949"/>
      <c r="BV6" s="950"/>
      <c r="BW6" s="948" t="s">
        <v>37</v>
      </c>
      <c r="BX6" s="949"/>
      <c r="BY6" s="949"/>
      <c r="BZ6" s="949"/>
      <c r="CA6" s="949"/>
      <c r="CB6" s="950"/>
      <c r="CC6" s="948" t="s">
        <v>37</v>
      </c>
      <c r="CD6" s="949"/>
      <c r="CE6" s="949"/>
      <c r="CF6" s="949"/>
      <c r="CG6" s="949"/>
      <c r="CH6" s="950"/>
      <c r="CI6" s="948" t="s">
        <v>37</v>
      </c>
      <c r="CJ6" s="949"/>
      <c r="CK6" s="949"/>
      <c r="CL6" s="949"/>
      <c r="CM6" s="949"/>
      <c r="CN6" s="949"/>
    </row>
    <row r="7" spans="1:92" ht="12" customHeight="1" x14ac:dyDescent="0.2">
      <c r="A7" s="952"/>
      <c r="B7" s="952"/>
      <c r="C7" s="952"/>
      <c r="D7" s="952"/>
      <c r="E7" s="953"/>
      <c r="F7" s="949"/>
      <c r="G7" s="949"/>
      <c r="H7" s="949"/>
      <c r="I7" s="949"/>
      <c r="J7" s="949"/>
      <c r="K7" s="949"/>
      <c r="L7" s="949"/>
      <c r="M7" s="949"/>
      <c r="N7" s="949"/>
      <c r="O7" s="949"/>
      <c r="P7" s="949"/>
      <c r="Q7" s="949"/>
      <c r="R7" s="949"/>
      <c r="S7" s="949"/>
      <c r="T7" s="949"/>
      <c r="U7" s="949"/>
      <c r="V7" s="949"/>
      <c r="W7" s="949"/>
      <c r="X7" s="949"/>
      <c r="Y7" s="949"/>
      <c r="Z7" s="949"/>
      <c r="AA7" s="949"/>
      <c r="AB7" s="949"/>
      <c r="AC7" s="949"/>
      <c r="AD7" s="949"/>
      <c r="AE7" s="949"/>
      <c r="AF7" s="949"/>
      <c r="AG7" s="949"/>
      <c r="AH7" s="949"/>
      <c r="AI7" s="949"/>
      <c r="AJ7" s="949"/>
      <c r="AK7" s="949"/>
      <c r="AL7" s="949"/>
      <c r="AM7" s="949"/>
      <c r="AN7" s="949"/>
      <c r="AO7" s="949"/>
      <c r="AP7" s="949"/>
      <c r="AQ7" s="949"/>
      <c r="AR7" s="949"/>
      <c r="AS7" s="949"/>
      <c r="AT7" s="949"/>
      <c r="AU7" s="949"/>
      <c r="AV7" s="949"/>
      <c r="AW7" s="949"/>
      <c r="AX7" s="950"/>
      <c r="AY7" s="948"/>
      <c r="AZ7" s="949"/>
      <c r="BA7" s="949"/>
      <c r="BB7" s="949"/>
      <c r="BC7" s="950"/>
      <c r="BD7" s="948"/>
      <c r="BE7" s="949"/>
      <c r="BF7" s="949"/>
      <c r="BG7" s="949"/>
      <c r="BH7" s="949"/>
      <c r="BI7" s="950"/>
      <c r="BJ7" s="951" t="s">
        <v>423</v>
      </c>
      <c r="BK7" s="952"/>
      <c r="BL7" s="952"/>
      <c r="BM7" s="952"/>
      <c r="BN7" s="952"/>
      <c r="BO7" s="952"/>
      <c r="BP7" s="953"/>
      <c r="BQ7" s="948" t="s">
        <v>200</v>
      </c>
      <c r="BR7" s="949"/>
      <c r="BS7" s="949"/>
      <c r="BT7" s="949"/>
      <c r="BU7" s="949"/>
      <c r="BV7" s="950"/>
      <c r="BW7" s="948" t="s">
        <v>201</v>
      </c>
      <c r="BX7" s="949"/>
      <c r="BY7" s="949"/>
      <c r="BZ7" s="949"/>
      <c r="CA7" s="949"/>
      <c r="CB7" s="950"/>
      <c r="CC7" s="948" t="s">
        <v>201</v>
      </c>
      <c r="CD7" s="949"/>
      <c r="CE7" s="949"/>
      <c r="CF7" s="949"/>
      <c r="CG7" s="949"/>
      <c r="CH7" s="950"/>
      <c r="CI7" s="948" t="s">
        <v>38</v>
      </c>
      <c r="CJ7" s="949"/>
      <c r="CK7" s="949"/>
      <c r="CL7" s="949"/>
      <c r="CM7" s="949"/>
      <c r="CN7" s="949"/>
    </row>
    <row r="8" spans="1:92" ht="12" customHeight="1" thickBot="1" x14ac:dyDescent="0.25">
      <c r="A8" s="812">
        <v>1</v>
      </c>
      <c r="B8" s="812"/>
      <c r="C8" s="812"/>
      <c r="D8" s="812"/>
      <c r="E8" s="813"/>
      <c r="F8" s="813">
        <v>2</v>
      </c>
      <c r="G8" s="1001"/>
      <c r="H8" s="1001"/>
      <c r="I8" s="1001"/>
      <c r="J8" s="1001"/>
      <c r="K8" s="1001"/>
      <c r="L8" s="1001"/>
      <c r="M8" s="1001"/>
      <c r="N8" s="1001"/>
      <c r="O8" s="1001"/>
      <c r="P8" s="1001"/>
      <c r="Q8" s="1001"/>
      <c r="R8" s="1001"/>
      <c r="S8" s="1001"/>
      <c r="T8" s="1001"/>
      <c r="U8" s="1001"/>
      <c r="V8" s="1001"/>
      <c r="W8" s="1001"/>
      <c r="X8" s="1001"/>
      <c r="Y8" s="1001"/>
      <c r="Z8" s="1001"/>
      <c r="AA8" s="1001"/>
      <c r="AB8" s="1001"/>
      <c r="AC8" s="1001"/>
      <c r="AD8" s="1001"/>
      <c r="AE8" s="1001"/>
      <c r="AF8" s="1001"/>
      <c r="AG8" s="1001"/>
      <c r="AH8" s="1001"/>
      <c r="AI8" s="1001"/>
      <c r="AJ8" s="1001"/>
      <c r="AK8" s="1001"/>
      <c r="AL8" s="1001"/>
      <c r="AM8" s="1001"/>
      <c r="AN8" s="1001"/>
      <c r="AO8" s="1001"/>
      <c r="AP8" s="1001"/>
      <c r="AQ8" s="1001"/>
      <c r="AR8" s="1001"/>
      <c r="AS8" s="1001"/>
      <c r="AT8" s="1001"/>
      <c r="AU8" s="1001"/>
      <c r="AV8" s="1001"/>
      <c r="AW8" s="1001"/>
      <c r="AX8" s="1001"/>
      <c r="AY8" s="764">
        <v>3</v>
      </c>
      <c r="AZ8" s="764"/>
      <c r="BA8" s="764"/>
      <c r="BB8" s="764"/>
      <c r="BC8" s="764"/>
      <c r="BD8" s="764">
        <v>4</v>
      </c>
      <c r="BE8" s="764"/>
      <c r="BF8" s="764"/>
      <c r="BG8" s="764"/>
      <c r="BH8" s="764"/>
      <c r="BI8" s="764"/>
      <c r="BJ8" s="972" t="s">
        <v>293</v>
      </c>
      <c r="BK8" s="972"/>
      <c r="BL8" s="972"/>
      <c r="BM8" s="972"/>
      <c r="BN8" s="972"/>
      <c r="BO8" s="972"/>
      <c r="BP8" s="972"/>
      <c r="BQ8" s="764">
        <v>5</v>
      </c>
      <c r="BR8" s="764"/>
      <c r="BS8" s="764"/>
      <c r="BT8" s="764"/>
      <c r="BU8" s="764"/>
      <c r="BV8" s="764"/>
      <c r="BW8" s="764">
        <v>6</v>
      </c>
      <c r="BX8" s="764"/>
      <c r="BY8" s="764"/>
      <c r="BZ8" s="764"/>
      <c r="CA8" s="764"/>
      <c r="CB8" s="764"/>
      <c r="CC8" s="764">
        <v>7</v>
      </c>
      <c r="CD8" s="764"/>
      <c r="CE8" s="764"/>
      <c r="CF8" s="764"/>
      <c r="CG8" s="764"/>
      <c r="CH8" s="764"/>
      <c r="CI8" s="764">
        <v>8</v>
      </c>
      <c r="CJ8" s="764"/>
      <c r="CK8" s="764"/>
      <c r="CL8" s="764"/>
      <c r="CM8" s="764"/>
      <c r="CN8" s="502"/>
    </row>
    <row r="9" spans="1:92" ht="15" customHeight="1" x14ac:dyDescent="0.2">
      <c r="A9" s="977" t="s">
        <v>203</v>
      </c>
      <c r="B9" s="977"/>
      <c r="C9" s="977"/>
      <c r="D9" s="977"/>
      <c r="E9" s="978"/>
      <c r="F9" s="979" t="s">
        <v>424</v>
      </c>
      <c r="G9" s="979"/>
      <c r="H9" s="979"/>
      <c r="I9" s="979"/>
      <c r="J9" s="979"/>
      <c r="K9" s="979"/>
      <c r="L9" s="979"/>
      <c r="M9" s="979"/>
      <c r="N9" s="979"/>
      <c r="O9" s="979"/>
      <c r="P9" s="979"/>
      <c r="Q9" s="979"/>
      <c r="R9" s="979"/>
      <c r="S9" s="979"/>
      <c r="T9" s="979"/>
      <c r="U9" s="979"/>
      <c r="V9" s="979"/>
      <c r="W9" s="979"/>
      <c r="X9" s="979"/>
      <c r="Y9" s="979"/>
      <c r="Z9" s="979"/>
      <c r="AA9" s="979"/>
      <c r="AB9" s="979"/>
      <c r="AC9" s="979"/>
      <c r="AD9" s="979"/>
      <c r="AE9" s="979"/>
      <c r="AF9" s="979"/>
      <c r="AG9" s="979"/>
      <c r="AH9" s="979"/>
      <c r="AI9" s="979"/>
      <c r="AJ9" s="979"/>
      <c r="AK9" s="979"/>
      <c r="AL9" s="979"/>
      <c r="AM9" s="979"/>
      <c r="AN9" s="979"/>
      <c r="AO9" s="979"/>
      <c r="AP9" s="979"/>
      <c r="AQ9" s="979"/>
      <c r="AR9" s="979"/>
      <c r="AS9" s="979"/>
      <c r="AT9" s="979"/>
      <c r="AU9" s="979"/>
      <c r="AV9" s="979"/>
      <c r="AW9" s="979"/>
      <c r="AX9" s="979"/>
      <c r="AY9" s="954" t="s">
        <v>193</v>
      </c>
      <c r="AZ9" s="955"/>
      <c r="BA9" s="955"/>
      <c r="BB9" s="955"/>
      <c r="BC9" s="955"/>
      <c r="BD9" s="956" t="s">
        <v>54</v>
      </c>
      <c r="BE9" s="956"/>
      <c r="BF9" s="956"/>
      <c r="BG9" s="956"/>
      <c r="BH9" s="956"/>
      <c r="BI9" s="956"/>
      <c r="BJ9" s="957"/>
      <c r="BK9" s="958"/>
      <c r="BL9" s="958"/>
      <c r="BM9" s="958"/>
      <c r="BN9" s="958"/>
      <c r="BO9" s="958"/>
      <c r="BP9" s="959"/>
      <c r="BQ9" s="960">
        <f>BQ29</f>
        <v>8451967.7379999999</v>
      </c>
      <c r="BR9" s="960"/>
      <c r="BS9" s="960"/>
      <c r="BT9" s="960"/>
      <c r="BU9" s="960"/>
      <c r="BV9" s="960"/>
      <c r="BW9" s="960">
        <f t="shared" ref="BW9" si="0">BW29</f>
        <v>7365203.5899999999</v>
      </c>
      <c r="BX9" s="960"/>
      <c r="BY9" s="960"/>
      <c r="BZ9" s="960"/>
      <c r="CA9" s="960"/>
      <c r="CB9" s="960"/>
      <c r="CC9" s="960">
        <f t="shared" ref="CC9" si="1">CC29</f>
        <v>6876402.9931840003</v>
      </c>
      <c r="CD9" s="960"/>
      <c r="CE9" s="960"/>
      <c r="CF9" s="960"/>
      <c r="CG9" s="960"/>
      <c r="CH9" s="960"/>
      <c r="CI9" s="970"/>
      <c r="CJ9" s="970"/>
      <c r="CK9" s="970"/>
      <c r="CL9" s="970"/>
      <c r="CM9" s="970"/>
      <c r="CN9" s="971"/>
    </row>
    <row r="10" spans="1:92" ht="12" customHeight="1" x14ac:dyDescent="0.2">
      <c r="A10" s="982" t="s">
        <v>205</v>
      </c>
      <c r="B10" s="982"/>
      <c r="C10" s="982"/>
      <c r="D10" s="982"/>
      <c r="E10" s="983"/>
      <c r="F10" s="1002" t="s">
        <v>47</v>
      </c>
      <c r="G10" s="1003"/>
      <c r="H10" s="1003"/>
      <c r="I10" s="1003"/>
      <c r="J10" s="1003"/>
      <c r="K10" s="1003"/>
      <c r="L10" s="1003"/>
      <c r="M10" s="1003"/>
      <c r="N10" s="1003"/>
      <c r="O10" s="1003"/>
      <c r="P10" s="1003"/>
      <c r="Q10" s="1003"/>
      <c r="R10" s="1003"/>
      <c r="S10" s="1003"/>
      <c r="T10" s="1003"/>
      <c r="U10" s="1003"/>
      <c r="V10" s="1003"/>
      <c r="W10" s="1003"/>
      <c r="X10" s="1003"/>
      <c r="Y10" s="1003"/>
      <c r="Z10" s="1003"/>
      <c r="AA10" s="1003"/>
      <c r="AB10" s="1003"/>
      <c r="AC10" s="1003"/>
      <c r="AD10" s="1003"/>
      <c r="AE10" s="1003"/>
      <c r="AF10" s="1003"/>
      <c r="AG10" s="1003"/>
      <c r="AH10" s="1003"/>
      <c r="AI10" s="1003"/>
      <c r="AJ10" s="1003"/>
      <c r="AK10" s="1003"/>
      <c r="AL10" s="1003"/>
      <c r="AM10" s="1003"/>
      <c r="AN10" s="1003"/>
      <c r="AO10" s="1003"/>
      <c r="AP10" s="1003"/>
      <c r="AQ10" s="1003"/>
      <c r="AR10" s="1003"/>
      <c r="AS10" s="1003"/>
      <c r="AT10" s="1003"/>
      <c r="AU10" s="1003"/>
      <c r="AV10" s="1003"/>
      <c r="AW10" s="1003"/>
      <c r="AX10" s="994"/>
      <c r="AY10" s="923" t="s">
        <v>206</v>
      </c>
      <c r="AZ10" s="924"/>
      <c r="BA10" s="924"/>
      <c r="BB10" s="924"/>
      <c r="BC10" s="925"/>
      <c r="BD10" s="929" t="s">
        <v>54</v>
      </c>
      <c r="BE10" s="924"/>
      <c r="BF10" s="924"/>
      <c r="BG10" s="924"/>
      <c r="BH10" s="924"/>
      <c r="BI10" s="925"/>
      <c r="BJ10" s="929"/>
      <c r="BK10" s="924"/>
      <c r="BL10" s="924"/>
      <c r="BM10" s="924"/>
      <c r="BN10" s="924"/>
      <c r="BO10" s="924"/>
      <c r="BP10" s="925"/>
      <c r="BQ10" s="931"/>
      <c r="BR10" s="932"/>
      <c r="BS10" s="932"/>
      <c r="BT10" s="932"/>
      <c r="BU10" s="932"/>
      <c r="BV10" s="933"/>
      <c r="BW10" s="931"/>
      <c r="BX10" s="932"/>
      <c r="BY10" s="932"/>
      <c r="BZ10" s="932"/>
      <c r="CA10" s="932"/>
      <c r="CB10" s="933"/>
      <c r="CC10" s="931"/>
      <c r="CD10" s="932"/>
      <c r="CE10" s="932"/>
      <c r="CF10" s="932"/>
      <c r="CG10" s="932"/>
      <c r="CH10" s="933"/>
      <c r="CI10" s="937"/>
      <c r="CJ10" s="938"/>
      <c r="CK10" s="938"/>
      <c r="CL10" s="938"/>
      <c r="CM10" s="938"/>
      <c r="CN10" s="939"/>
    </row>
    <row r="11" spans="1:92" ht="12" customHeight="1" x14ac:dyDescent="0.2">
      <c r="A11" s="982"/>
      <c r="B11" s="982"/>
      <c r="C11" s="982"/>
      <c r="D11" s="982"/>
      <c r="E11" s="983"/>
      <c r="F11" s="974" t="s">
        <v>220</v>
      </c>
      <c r="G11" s="975"/>
      <c r="H11" s="975"/>
      <c r="I11" s="975"/>
      <c r="J11" s="975"/>
      <c r="K11" s="975"/>
      <c r="L11" s="975"/>
      <c r="M11" s="975"/>
      <c r="N11" s="975"/>
      <c r="O11" s="975"/>
      <c r="P11" s="975"/>
      <c r="Q11" s="975"/>
      <c r="R11" s="975"/>
      <c r="S11" s="975"/>
      <c r="T11" s="975"/>
      <c r="U11" s="975"/>
      <c r="V11" s="975"/>
      <c r="W11" s="975"/>
      <c r="X11" s="975"/>
      <c r="Y11" s="975"/>
      <c r="Z11" s="975"/>
      <c r="AA11" s="975"/>
      <c r="AB11" s="975"/>
      <c r="AC11" s="975"/>
      <c r="AD11" s="975"/>
      <c r="AE11" s="975"/>
      <c r="AF11" s="975"/>
      <c r="AG11" s="975"/>
      <c r="AH11" s="975"/>
      <c r="AI11" s="975"/>
      <c r="AJ11" s="975"/>
      <c r="AK11" s="975"/>
      <c r="AL11" s="975"/>
      <c r="AM11" s="975"/>
      <c r="AN11" s="975"/>
      <c r="AO11" s="975"/>
      <c r="AP11" s="975"/>
      <c r="AQ11" s="975"/>
      <c r="AR11" s="975"/>
      <c r="AS11" s="975"/>
      <c r="AT11" s="975"/>
      <c r="AU11" s="975"/>
      <c r="AV11" s="975"/>
      <c r="AW11" s="975"/>
      <c r="AX11" s="976"/>
      <c r="AY11" s="903"/>
      <c r="AZ11" s="904"/>
      <c r="BA11" s="904"/>
      <c r="BB11" s="904"/>
      <c r="BC11" s="905"/>
      <c r="BD11" s="909"/>
      <c r="BE11" s="904"/>
      <c r="BF11" s="904"/>
      <c r="BG11" s="904"/>
      <c r="BH11" s="904"/>
      <c r="BI11" s="905"/>
      <c r="BJ11" s="909"/>
      <c r="BK11" s="904"/>
      <c r="BL11" s="904"/>
      <c r="BM11" s="904"/>
      <c r="BN11" s="904"/>
      <c r="BO11" s="904"/>
      <c r="BP11" s="905"/>
      <c r="BQ11" s="911"/>
      <c r="BR11" s="912"/>
      <c r="BS11" s="912"/>
      <c r="BT11" s="912"/>
      <c r="BU11" s="912"/>
      <c r="BV11" s="913"/>
      <c r="BW11" s="911"/>
      <c r="BX11" s="912"/>
      <c r="BY11" s="912"/>
      <c r="BZ11" s="912"/>
      <c r="CA11" s="912"/>
      <c r="CB11" s="913"/>
      <c r="CC11" s="911"/>
      <c r="CD11" s="912"/>
      <c r="CE11" s="912"/>
      <c r="CF11" s="912"/>
      <c r="CG11" s="912"/>
      <c r="CH11" s="913"/>
      <c r="CI11" s="917"/>
      <c r="CJ11" s="918"/>
      <c r="CK11" s="918"/>
      <c r="CL11" s="918"/>
      <c r="CM11" s="918"/>
      <c r="CN11" s="919"/>
    </row>
    <row r="12" spans="1:92" ht="12" customHeight="1" x14ac:dyDescent="0.2">
      <c r="A12" s="982"/>
      <c r="B12" s="982"/>
      <c r="C12" s="982"/>
      <c r="D12" s="982"/>
      <c r="E12" s="983"/>
      <c r="F12" s="974" t="s">
        <v>221</v>
      </c>
      <c r="G12" s="975"/>
      <c r="H12" s="975"/>
      <c r="I12" s="975"/>
      <c r="J12" s="975"/>
      <c r="K12" s="975"/>
      <c r="L12" s="975"/>
      <c r="M12" s="975"/>
      <c r="N12" s="975"/>
      <c r="O12" s="975"/>
      <c r="P12" s="975"/>
      <c r="Q12" s="975"/>
      <c r="R12" s="975"/>
      <c r="S12" s="975"/>
      <c r="T12" s="975"/>
      <c r="U12" s="975"/>
      <c r="V12" s="975"/>
      <c r="W12" s="975"/>
      <c r="X12" s="975"/>
      <c r="Y12" s="975"/>
      <c r="Z12" s="975"/>
      <c r="AA12" s="975"/>
      <c r="AB12" s="975"/>
      <c r="AC12" s="975"/>
      <c r="AD12" s="975"/>
      <c r="AE12" s="975"/>
      <c r="AF12" s="975"/>
      <c r="AG12" s="975"/>
      <c r="AH12" s="975"/>
      <c r="AI12" s="975"/>
      <c r="AJ12" s="975"/>
      <c r="AK12" s="975"/>
      <c r="AL12" s="975"/>
      <c r="AM12" s="975"/>
      <c r="AN12" s="975"/>
      <c r="AO12" s="975"/>
      <c r="AP12" s="975"/>
      <c r="AQ12" s="975"/>
      <c r="AR12" s="975"/>
      <c r="AS12" s="975"/>
      <c r="AT12" s="975"/>
      <c r="AU12" s="975"/>
      <c r="AV12" s="975"/>
      <c r="AW12" s="975"/>
      <c r="AX12" s="976"/>
      <c r="AY12" s="903"/>
      <c r="AZ12" s="904"/>
      <c r="BA12" s="904"/>
      <c r="BB12" s="904"/>
      <c r="BC12" s="905"/>
      <c r="BD12" s="909"/>
      <c r="BE12" s="904"/>
      <c r="BF12" s="904"/>
      <c r="BG12" s="904"/>
      <c r="BH12" s="904"/>
      <c r="BI12" s="905"/>
      <c r="BJ12" s="909"/>
      <c r="BK12" s="904"/>
      <c r="BL12" s="904"/>
      <c r="BM12" s="904"/>
      <c r="BN12" s="904"/>
      <c r="BO12" s="904"/>
      <c r="BP12" s="905"/>
      <c r="BQ12" s="911"/>
      <c r="BR12" s="912"/>
      <c r="BS12" s="912"/>
      <c r="BT12" s="912"/>
      <c r="BU12" s="912"/>
      <c r="BV12" s="913"/>
      <c r="BW12" s="911"/>
      <c r="BX12" s="912"/>
      <c r="BY12" s="912"/>
      <c r="BZ12" s="912"/>
      <c r="CA12" s="912"/>
      <c r="CB12" s="913"/>
      <c r="CC12" s="911"/>
      <c r="CD12" s="912"/>
      <c r="CE12" s="912"/>
      <c r="CF12" s="912"/>
      <c r="CG12" s="912"/>
      <c r="CH12" s="913"/>
      <c r="CI12" s="917"/>
      <c r="CJ12" s="918"/>
      <c r="CK12" s="918"/>
      <c r="CL12" s="918"/>
      <c r="CM12" s="918"/>
      <c r="CN12" s="919"/>
    </row>
    <row r="13" spans="1:92" ht="12" customHeight="1" x14ac:dyDescent="0.2">
      <c r="A13" s="982"/>
      <c r="B13" s="982"/>
      <c r="C13" s="982"/>
      <c r="D13" s="982"/>
      <c r="E13" s="983"/>
      <c r="F13" s="974" t="s">
        <v>222</v>
      </c>
      <c r="G13" s="975"/>
      <c r="H13" s="975"/>
      <c r="I13" s="975"/>
      <c r="J13" s="975"/>
      <c r="K13" s="975"/>
      <c r="L13" s="975"/>
      <c r="M13" s="975"/>
      <c r="N13" s="975"/>
      <c r="O13" s="975"/>
      <c r="P13" s="975"/>
      <c r="Q13" s="975"/>
      <c r="R13" s="975"/>
      <c r="S13" s="975"/>
      <c r="T13" s="975"/>
      <c r="U13" s="975"/>
      <c r="V13" s="975"/>
      <c r="W13" s="975"/>
      <c r="X13" s="975"/>
      <c r="Y13" s="975"/>
      <c r="Z13" s="975"/>
      <c r="AA13" s="975"/>
      <c r="AB13" s="975"/>
      <c r="AC13" s="975"/>
      <c r="AD13" s="975"/>
      <c r="AE13" s="975"/>
      <c r="AF13" s="975"/>
      <c r="AG13" s="975"/>
      <c r="AH13" s="975"/>
      <c r="AI13" s="975"/>
      <c r="AJ13" s="975"/>
      <c r="AK13" s="975"/>
      <c r="AL13" s="975"/>
      <c r="AM13" s="975"/>
      <c r="AN13" s="975"/>
      <c r="AO13" s="975"/>
      <c r="AP13" s="975"/>
      <c r="AQ13" s="975"/>
      <c r="AR13" s="975"/>
      <c r="AS13" s="975"/>
      <c r="AT13" s="975"/>
      <c r="AU13" s="975"/>
      <c r="AV13" s="975"/>
      <c r="AW13" s="975"/>
      <c r="AX13" s="976"/>
      <c r="AY13" s="903"/>
      <c r="AZ13" s="904"/>
      <c r="BA13" s="904"/>
      <c r="BB13" s="904"/>
      <c r="BC13" s="905"/>
      <c r="BD13" s="909"/>
      <c r="BE13" s="904"/>
      <c r="BF13" s="904"/>
      <c r="BG13" s="904"/>
      <c r="BH13" s="904"/>
      <c r="BI13" s="905"/>
      <c r="BJ13" s="909"/>
      <c r="BK13" s="904"/>
      <c r="BL13" s="904"/>
      <c r="BM13" s="904"/>
      <c r="BN13" s="904"/>
      <c r="BO13" s="904"/>
      <c r="BP13" s="905"/>
      <c r="BQ13" s="911"/>
      <c r="BR13" s="912"/>
      <c r="BS13" s="912"/>
      <c r="BT13" s="912"/>
      <c r="BU13" s="912"/>
      <c r="BV13" s="913"/>
      <c r="BW13" s="911"/>
      <c r="BX13" s="912"/>
      <c r="BY13" s="912"/>
      <c r="BZ13" s="912"/>
      <c r="CA13" s="912"/>
      <c r="CB13" s="913"/>
      <c r="CC13" s="911"/>
      <c r="CD13" s="912"/>
      <c r="CE13" s="912"/>
      <c r="CF13" s="912"/>
      <c r="CG13" s="912"/>
      <c r="CH13" s="913"/>
      <c r="CI13" s="917"/>
      <c r="CJ13" s="918"/>
      <c r="CK13" s="918"/>
      <c r="CL13" s="918"/>
      <c r="CM13" s="918"/>
      <c r="CN13" s="919"/>
    </row>
    <row r="14" spans="1:92" ht="12" customHeight="1" x14ac:dyDescent="0.2">
      <c r="A14" s="982"/>
      <c r="B14" s="982"/>
      <c r="C14" s="982"/>
      <c r="D14" s="982"/>
      <c r="E14" s="983"/>
      <c r="F14" s="974" t="s">
        <v>223</v>
      </c>
      <c r="G14" s="975"/>
      <c r="H14" s="975"/>
      <c r="I14" s="975"/>
      <c r="J14" s="975"/>
      <c r="K14" s="975"/>
      <c r="L14" s="975"/>
      <c r="M14" s="975"/>
      <c r="N14" s="975"/>
      <c r="O14" s="975"/>
      <c r="P14" s="975"/>
      <c r="Q14" s="975"/>
      <c r="R14" s="975"/>
      <c r="S14" s="975"/>
      <c r="T14" s="975"/>
      <c r="U14" s="975"/>
      <c r="V14" s="975"/>
      <c r="W14" s="975"/>
      <c r="X14" s="975"/>
      <c r="Y14" s="975"/>
      <c r="Z14" s="975"/>
      <c r="AA14" s="975"/>
      <c r="AB14" s="975"/>
      <c r="AC14" s="975"/>
      <c r="AD14" s="975"/>
      <c r="AE14" s="975"/>
      <c r="AF14" s="975"/>
      <c r="AG14" s="975"/>
      <c r="AH14" s="975"/>
      <c r="AI14" s="975"/>
      <c r="AJ14" s="975"/>
      <c r="AK14" s="975"/>
      <c r="AL14" s="975"/>
      <c r="AM14" s="975"/>
      <c r="AN14" s="975"/>
      <c r="AO14" s="975"/>
      <c r="AP14" s="975"/>
      <c r="AQ14" s="975"/>
      <c r="AR14" s="975"/>
      <c r="AS14" s="975"/>
      <c r="AT14" s="975"/>
      <c r="AU14" s="975"/>
      <c r="AV14" s="975"/>
      <c r="AW14" s="975"/>
      <c r="AX14" s="976"/>
      <c r="AY14" s="903"/>
      <c r="AZ14" s="904"/>
      <c r="BA14" s="904"/>
      <c r="BB14" s="904"/>
      <c r="BC14" s="905"/>
      <c r="BD14" s="909"/>
      <c r="BE14" s="904"/>
      <c r="BF14" s="904"/>
      <c r="BG14" s="904"/>
      <c r="BH14" s="904"/>
      <c r="BI14" s="905"/>
      <c r="BJ14" s="909"/>
      <c r="BK14" s="904"/>
      <c r="BL14" s="904"/>
      <c r="BM14" s="904"/>
      <c r="BN14" s="904"/>
      <c r="BO14" s="904"/>
      <c r="BP14" s="905"/>
      <c r="BQ14" s="911"/>
      <c r="BR14" s="912"/>
      <c r="BS14" s="912"/>
      <c r="BT14" s="912"/>
      <c r="BU14" s="912"/>
      <c r="BV14" s="913"/>
      <c r="BW14" s="911"/>
      <c r="BX14" s="912"/>
      <c r="BY14" s="912"/>
      <c r="BZ14" s="912"/>
      <c r="CA14" s="912"/>
      <c r="CB14" s="913"/>
      <c r="CC14" s="911"/>
      <c r="CD14" s="912"/>
      <c r="CE14" s="912"/>
      <c r="CF14" s="912"/>
      <c r="CG14" s="912"/>
      <c r="CH14" s="913"/>
      <c r="CI14" s="917"/>
      <c r="CJ14" s="918"/>
      <c r="CK14" s="918"/>
      <c r="CL14" s="918"/>
      <c r="CM14" s="918"/>
      <c r="CN14" s="919"/>
    </row>
    <row r="15" spans="1:92" ht="12" customHeight="1" x14ac:dyDescent="0.2">
      <c r="A15" s="982"/>
      <c r="B15" s="982"/>
      <c r="C15" s="982"/>
      <c r="D15" s="982"/>
      <c r="E15" s="983"/>
      <c r="F15" s="974" t="s">
        <v>224</v>
      </c>
      <c r="G15" s="975"/>
      <c r="H15" s="975"/>
      <c r="I15" s="975"/>
      <c r="J15" s="975"/>
      <c r="K15" s="975"/>
      <c r="L15" s="975"/>
      <c r="M15" s="975"/>
      <c r="N15" s="975"/>
      <c r="O15" s="975"/>
      <c r="P15" s="975"/>
      <c r="Q15" s="975"/>
      <c r="R15" s="975"/>
      <c r="S15" s="975"/>
      <c r="T15" s="975"/>
      <c r="U15" s="975"/>
      <c r="V15" s="975"/>
      <c r="W15" s="975"/>
      <c r="X15" s="975"/>
      <c r="Y15" s="975"/>
      <c r="Z15" s="975"/>
      <c r="AA15" s="975"/>
      <c r="AB15" s="975"/>
      <c r="AC15" s="975"/>
      <c r="AD15" s="975"/>
      <c r="AE15" s="975"/>
      <c r="AF15" s="975"/>
      <c r="AG15" s="975"/>
      <c r="AH15" s="975"/>
      <c r="AI15" s="975"/>
      <c r="AJ15" s="975"/>
      <c r="AK15" s="975"/>
      <c r="AL15" s="975"/>
      <c r="AM15" s="975"/>
      <c r="AN15" s="975"/>
      <c r="AO15" s="975"/>
      <c r="AP15" s="975"/>
      <c r="AQ15" s="975"/>
      <c r="AR15" s="975"/>
      <c r="AS15" s="975"/>
      <c r="AT15" s="975"/>
      <c r="AU15" s="975"/>
      <c r="AV15" s="975"/>
      <c r="AW15" s="975"/>
      <c r="AX15" s="976"/>
      <c r="AY15" s="903"/>
      <c r="AZ15" s="904"/>
      <c r="BA15" s="904"/>
      <c r="BB15" s="904"/>
      <c r="BC15" s="905"/>
      <c r="BD15" s="909"/>
      <c r="BE15" s="904"/>
      <c r="BF15" s="904"/>
      <c r="BG15" s="904"/>
      <c r="BH15" s="904"/>
      <c r="BI15" s="905"/>
      <c r="BJ15" s="909"/>
      <c r="BK15" s="904"/>
      <c r="BL15" s="904"/>
      <c r="BM15" s="904"/>
      <c r="BN15" s="904"/>
      <c r="BO15" s="904"/>
      <c r="BP15" s="905"/>
      <c r="BQ15" s="911"/>
      <c r="BR15" s="912"/>
      <c r="BS15" s="912"/>
      <c r="BT15" s="912"/>
      <c r="BU15" s="912"/>
      <c r="BV15" s="913"/>
      <c r="BW15" s="911"/>
      <c r="BX15" s="912"/>
      <c r="BY15" s="912"/>
      <c r="BZ15" s="912"/>
      <c r="CA15" s="912"/>
      <c r="CB15" s="913"/>
      <c r="CC15" s="911"/>
      <c r="CD15" s="912"/>
      <c r="CE15" s="912"/>
      <c r="CF15" s="912"/>
      <c r="CG15" s="912"/>
      <c r="CH15" s="913"/>
      <c r="CI15" s="917"/>
      <c r="CJ15" s="918"/>
      <c r="CK15" s="918"/>
      <c r="CL15" s="918"/>
      <c r="CM15" s="918"/>
      <c r="CN15" s="919"/>
    </row>
    <row r="16" spans="1:92" ht="12" customHeight="1" x14ac:dyDescent="0.2">
      <c r="A16" s="982"/>
      <c r="B16" s="982"/>
      <c r="C16" s="982"/>
      <c r="D16" s="982"/>
      <c r="E16" s="983"/>
      <c r="F16" s="974" t="s">
        <v>225</v>
      </c>
      <c r="G16" s="975"/>
      <c r="H16" s="975"/>
      <c r="I16" s="975"/>
      <c r="J16" s="975"/>
      <c r="K16" s="975"/>
      <c r="L16" s="975"/>
      <c r="M16" s="975"/>
      <c r="N16" s="975"/>
      <c r="O16" s="975"/>
      <c r="P16" s="975"/>
      <c r="Q16" s="975"/>
      <c r="R16" s="975"/>
      <c r="S16" s="975"/>
      <c r="T16" s="975"/>
      <c r="U16" s="975"/>
      <c r="V16" s="975"/>
      <c r="W16" s="975"/>
      <c r="X16" s="975"/>
      <c r="Y16" s="975"/>
      <c r="Z16" s="975"/>
      <c r="AA16" s="975"/>
      <c r="AB16" s="975"/>
      <c r="AC16" s="975"/>
      <c r="AD16" s="975"/>
      <c r="AE16" s="975"/>
      <c r="AF16" s="975"/>
      <c r="AG16" s="975"/>
      <c r="AH16" s="975"/>
      <c r="AI16" s="975"/>
      <c r="AJ16" s="975"/>
      <c r="AK16" s="975"/>
      <c r="AL16" s="975"/>
      <c r="AM16" s="975"/>
      <c r="AN16" s="975"/>
      <c r="AO16" s="975"/>
      <c r="AP16" s="975"/>
      <c r="AQ16" s="975"/>
      <c r="AR16" s="975"/>
      <c r="AS16" s="975"/>
      <c r="AT16" s="975"/>
      <c r="AU16" s="975"/>
      <c r="AV16" s="975"/>
      <c r="AW16" s="975"/>
      <c r="AX16" s="976"/>
      <c r="AY16" s="903"/>
      <c r="AZ16" s="904"/>
      <c r="BA16" s="904"/>
      <c r="BB16" s="904"/>
      <c r="BC16" s="905"/>
      <c r="BD16" s="909"/>
      <c r="BE16" s="904"/>
      <c r="BF16" s="904"/>
      <c r="BG16" s="904"/>
      <c r="BH16" s="904"/>
      <c r="BI16" s="905"/>
      <c r="BJ16" s="909"/>
      <c r="BK16" s="904"/>
      <c r="BL16" s="904"/>
      <c r="BM16" s="904"/>
      <c r="BN16" s="904"/>
      <c r="BO16" s="904"/>
      <c r="BP16" s="905"/>
      <c r="BQ16" s="911"/>
      <c r="BR16" s="912"/>
      <c r="BS16" s="912"/>
      <c r="BT16" s="912"/>
      <c r="BU16" s="912"/>
      <c r="BV16" s="913"/>
      <c r="BW16" s="911"/>
      <c r="BX16" s="912"/>
      <c r="BY16" s="912"/>
      <c r="BZ16" s="912"/>
      <c r="CA16" s="912"/>
      <c r="CB16" s="913"/>
      <c r="CC16" s="911"/>
      <c r="CD16" s="912"/>
      <c r="CE16" s="912"/>
      <c r="CF16" s="912"/>
      <c r="CG16" s="912"/>
      <c r="CH16" s="913"/>
      <c r="CI16" s="917"/>
      <c r="CJ16" s="918"/>
      <c r="CK16" s="918"/>
      <c r="CL16" s="918"/>
      <c r="CM16" s="918"/>
      <c r="CN16" s="919"/>
    </row>
    <row r="17" spans="1:92" ht="12" customHeight="1" x14ac:dyDescent="0.2">
      <c r="A17" s="982"/>
      <c r="B17" s="982"/>
      <c r="C17" s="982"/>
      <c r="D17" s="982"/>
      <c r="E17" s="983"/>
      <c r="F17" s="974" t="s">
        <v>226</v>
      </c>
      <c r="G17" s="975"/>
      <c r="H17" s="975"/>
      <c r="I17" s="975"/>
      <c r="J17" s="975"/>
      <c r="K17" s="975"/>
      <c r="L17" s="975"/>
      <c r="M17" s="975"/>
      <c r="N17" s="975"/>
      <c r="O17" s="975"/>
      <c r="P17" s="975"/>
      <c r="Q17" s="975"/>
      <c r="R17" s="975"/>
      <c r="S17" s="975"/>
      <c r="T17" s="975"/>
      <c r="U17" s="975"/>
      <c r="V17" s="975"/>
      <c r="W17" s="975"/>
      <c r="X17" s="975"/>
      <c r="Y17" s="975"/>
      <c r="Z17" s="975"/>
      <c r="AA17" s="975"/>
      <c r="AB17" s="975"/>
      <c r="AC17" s="975"/>
      <c r="AD17" s="975"/>
      <c r="AE17" s="975"/>
      <c r="AF17" s="975"/>
      <c r="AG17" s="975"/>
      <c r="AH17" s="975"/>
      <c r="AI17" s="975"/>
      <c r="AJ17" s="975"/>
      <c r="AK17" s="975"/>
      <c r="AL17" s="975"/>
      <c r="AM17" s="975"/>
      <c r="AN17" s="975"/>
      <c r="AO17" s="975"/>
      <c r="AP17" s="975"/>
      <c r="AQ17" s="975"/>
      <c r="AR17" s="975"/>
      <c r="AS17" s="975"/>
      <c r="AT17" s="975"/>
      <c r="AU17" s="975"/>
      <c r="AV17" s="975"/>
      <c r="AW17" s="975"/>
      <c r="AX17" s="976"/>
      <c r="AY17" s="903"/>
      <c r="AZ17" s="904"/>
      <c r="BA17" s="904"/>
      <c r="BB17" s="904"/>
      <c r="BC17" s="905"/>
      <c r="BD17" s="909"/>
      <c r="BE17" s="904"/>
      <c r="BF17" s="904"/>
      <c r="BG17" s="904"/>
      <c r="BH17" s="904"/>
      <c r="BI17" s="905"/>
      <c r="BJ17" s="909"/>
      <c r="BK17" s="904"/>
      <c r="BL17" s="904"/>
      <c r="BM17" s="904"/>
      <c r="BN17" s="904"/>
      <c r="BO17" s="904"/>
      <c r="BP17" s="905"/>
      <c r="BQ17" s="911"/>
      <c r="BR17" s="912"/>
      <c r="BS17" s="912"/>
      <c r="BT17" s="912"/>
      <c r="BU17" s="912"/>
      <c r="BV17" s="913"/>
      <c r="BW17" s="911"/>
      <c r="BX17" s="912"/>
      <c r="BY17" s="912"/>
      <c r="BZ17" s="912"/>
      <c r="CA17" s="912"/>
      <c r="CB17" s="913"/>
      <c r="CC17" s="911"/>
      <c r="CD17" s="912"/>
      <c r="CE17" s="912"/>
      <c r="CF17" s="912"/>
      <c r="CG17" s="912"/>
      <c r="CH17" s="913"/>
      <c r="CI17" s="917"/>
      <c r="CJ17" s="918"/>
      <c r="CK17" s="918"/>
      <c r="CL17" s="918"/>
      <c r="CM17" s="918"/>
      <c r="CN17" s="919"/>
    </row>
    <row r="18" spans="1:92" ht="12" customHeight="1" x14ac:dyDescent="0.2">
      <c r="A18" s="982"/>
      <c r="B18" s="982"/>
      <c r="C18" s="982"/>
      <c r="D18" s="982"/>
      <c r="E18" s="983"/>
      <c r="F18" s="969" t="s">
        <v>425</v>
      </c>
      <c r="G18" s="969"/>
      <c r="H18" s="969"/>
      <c r="I18" s="969"/>
      <c r="J18" s="969"/>
      <c r="K18" s="969"/>
      <c r="L18" s="969"/>
      <c r="M18" s="969"/>
      <c r="N18" s="969"/>
      <c r="O18" s="969"/>
      <c r="P18" s="969"/>
      <c r="Q18" s="969"/>
      <c r="R18" s="969"/>
      <c r="S18" s="969"/>
      <c r="T18" s="969"/>
      <c r="U18" s="969"/>
      <c r="V18" s="969"/>
      <c r="W18" s="969"/>
      <c r="X18" s="969"/>
      <c r="Y18" s="969"/>
      <c r="Z18" s="969"/>
      <c r="AA18" s="969"/>
      <c r="AB18" s="969"/>
      <c r="AC18" s="969"/>
      <c r="AD18" s="969"/>
      <c r="AE18" s="969"/>
      <c r="AF18" s="969"/>
      <c r="AG18" s="969"/>
      <c r="AH18" s="969"/>
      <c r="AI18" s="969"/>
      <c r="AJ18" s="969"/>
      <c r="AK18" s="969"/>
      <c r="AL18" s="969"/>
      <c r="AM18" s="969"/>
      <c r="AN18" s="969"/>
      <c r="AO18" s="969"/>
      <c r="AP18" s="969"/>
      <c r="AQ18" s="969"/>
      <c r="AR18" s="969"/>
      <c r="AS18" s="969"/>
      <c r="AT18" s="969"/>
      <c r="AU18" s="969"/>
      <c r="AV18" s="969"/>
      <c r="AW18" s="969"/>
      <c r="AX18" s="969"/>
      <c r="AY18" s="926"/>
      <c r="AZ18" s="927"/>
      <c r="BA18" s="927"/>
      <c r="BB18" s="927"/>
      <c r="BC18" s="928"/>
      <c r="BD18" s="930"/>
      <c r="BE18" s="927"/>
      <c r="BF18" s="927"/>
      <c r="BG18" s="927"/>
      <c r="BH18" s="927"/>
      <c r="BI18" s="928"/>
      <c r="BJ18" s="930"/>
      <c r="BK18" s="927"/>
      <c r="BL18" s="927"/>
      <c r="BM18" s="927"/>
      <c r="BN18" s="927"/>
      <c r="BO18" s="927"/>
      <c r="BP18" s="928"/>
      <c r="BQ18" s="934"/>
      <c r="BR18" s="935"/>
      <c r="BS18" s="935"/>
      <c r="BT18" s="935"/>
      <c r="BU18" s="935"/>
      <c r="BV18" s="936"/>
      <c r="BW18" s="934"/>
      <c r="BX18" s="935"/>
      <c r="BY18" s="935"/>
      <c r="BZ18" s="935"/>
      <c r="CA18" s="935"/>
      <c r="CB18" s="936"/>
      <c r="CC18" s="934"/>
      <c r="CD18" s="935"/>
      <c r="CE18" s="935"/>
      <c r="CF18" s="935"/>
      <c r="CG18" s="935"/>
      <c r="CH18" s="936"/>
      <c r="CI18" s="940"/>
      <c r="CJ18" s="941"/>
      <c r="CK18" s="941"/>
      <c r="CL18" s="941"/>
      <c r="CM18" s="941"/>
      <c r="CN18" s="942"/>
    </row>
    <row r="19" spans="1:92" ht="12" customHeight="1" x14ac:dyDescent="0.2">
      <c r="A19" s="982" t="s">
        <v>204</v>
      </c>
      <c r="B19" s="982"/>
      <c r="C19" s="982"/>
      <c r="D19" s="982"/>
      <c r="E19" s="983"/>
      <c r="F19" s="994" t="s">
        <v>227</v>
      </c>
      <c r="G19" s="995"/>
      <c r="H19" s="995"/>
      <c r="I19" s="995"/>
      <c r="J19" s="995"/>
      <c r="K19" s="995"/>
      <c r="L19" s="995"/>
      <c r="M19" s="995"/>
      <c r="N19" s="995"/>
      <c r="O19" s="995"/>
      <c r="P19" s="995"/>
      <c r="Q19" s="995"/>
      <c r="R19" s="995"/>
      <c r="S19" s="995"/>
      <c r="T19" s="995"/>
      <c r="U19" s="995"/>
      <c r="V19" s="995"/>
      <c r="W19" s="995"/>
      <c r="X19" s="995"/>
      <c r="Y19" s="995"/>
      <c r="Z19" s="995"/>
      <c r="AA19" s="995"/>
      <c r="AB19" s="995"/>
      <c r="AC19" s="995"/>
      <c r="AD19" s="995"/>
      <c r="AE19" s="995"/>
      <c r="AF19" s="995"/>
      <c r="AG19" s="995"/>
      <c r="AH19" s="995"/>
      <c r="AI19" s="995"/>
      <c r="AJ19" s="995"/>
      <c r="AK19" s="995"/>
      <c r="AL19" s="995"/>
      <c r="AM19" s="995"/>
      <c r="AN19" s="995"/>
      <c r="AO19" s="995"/>
      <c r="AP19" s="995"/>
      <c r="AQ19" s="995"/>
      <c r="AR19" s="995"/>
      <c r="AS19" s="995"/>
      <c r="AT19" s="995"/>
      <c r="AU19" s="995"/>
      <c r="AV19" s="995"/>
      <c r="AW19" s="995"/>
      <c r="AX19" s="996"/>
      <c r="AY19" s="923" t="s">
        <v>148</v>
      </c>
      <c r="AZ19" s="924"/>
      <c r="BA19" s="924"/>
      <c r="BB19" s="924"/>
      <c r="BC19" s="925"/>
      <c r="BD19" s="929" t="s">
        <v>54</v>
      </c>
      <c r="BE19" s="924"/>
      <c r="BF19" s="924"/>
      <c r="BG19" s="924"/>
      <c r="BH19" s="924"/>
      <c r="BI19" s="925"/>
      <c r="BJ19" s="929"/>
      <c r="BK19" s="924"/>
      <c r="BL19" s="924"/>
      <c r="BM19" s="924"/>
      <c r="BN19" s="924"/>
      <c r="BO19" s="924"/>
      <c r="BP19" s="925"/>
      <c r="BQ19" s="931"/>
      <c r="BR19" s="932"/>
      <c r="BS19" s="932"/>
      <c r="BT19" s="932"/>
      <c r="BU19" s="932"/>
      <c r="BV19" s="933"/>
      <c r="BW19" s="931"/>
      <c r="BX19" s="932"/>
      <c r="BY19" s="932"/>
      <c r="BZ19" s="932"/>
      <c r="CA19" s="932"/>
      <c r="CB19" s="933"/>
      <c r="CC19" s="931"/>
      <c r="CD19" s="932"/>
      <c r="CE19" s="932"/>
      <c r="CF19" s="932"/>
      <c r="CG19" s="932"/>
      <c r="CH19" s="933"/>
      <c r="CI19" s="937"/>
      <c r="CJ19" s="938"/>
      <c r="CK19" s="938"/>
      <c r="CL19" s="938"/>
      <c r="CM19" s="938"/>
      <c r="CN19" s="939"/>
    </row>
    <row r="20" spans="1:92" ht="12" customHeight="1" x14ac:dyDescent="0.2">
      <c r="A20" s="982"/>
      <c r="B20" s="982"/>
      <c r="C20" s="982"/>
      <c r="D20" s="982"/>
      <c r="E20" s="983"/>
      <c r="F20" s="974" t="s">
        <v>228</v>
      </c>
      <c r="G20" s="975"/>
      <c r="H20" s="975"/>
      <c r="I20" s="975"/>
      <c r="J20" s="975"/>
      <c r="K20" s="975"/>
      <c r="L20" s="975"/>
      <c r="M20" s="975"/>
      <c r="N20" s="975"/>
      <c r="O20" s="975"/>
      <c r="P20" s="975"/>
      <c r="Q20" s="975"/>
      <c r="R20" s="975"/>
      <c r="S20" s="975"/>
      <c r="T20" s="975"/>
      <c r="U20" s="975"/>
      <c r="V20" s="975"/>
      <c r="W20" s="975"/>
      <c r="X20" s="975"/>
      <c r="Y20" s="975"/>
      <c r="Z20" s="975"/>
      <c r="AA20" s="975"/>
      <c r="AB20" s="975"/>
      <c r="AC20" s="975"/>
      <c r="AD20" s="975"/>
      <c r="AE20" s="975"/>
      <c r="AF20" s="975"/>
      <c r="AG20" s="975"/>
      <c r="AH20" s="975"/>
      <c r="AI20" s="975"/>
      <c r="AJ20" s="975"/>
      <c r="AK20" s="975"/>
      <c r="AL20" s="975"/>
      <c r="AM20" s="975"/>
      <c r="AN20" s="975"/>
      <c r="AO20" s="975"/>
      <c r="AP20" s="975"/>
      <c r="AQ20" s="975"/>
      <c r="AR20" s="975"/>
      <c r="AS20" s="975"/>
      <c r="AT20" s="975"/>
      <c r="AU20" s="975"/>
      <c r="AV20" s="975"/>
      <c r="AW20" s="975"/>
      <c r="AX20" s="976"/>
      <c r="AY20" s="903"/>
      <c r="AZ20" s="904"/>
      <c r="BA20" s="904"/>
      <c r="BB20" s="904"/>
      <c r="BC20" s="905"/>
      <c r="BD20" s="909"/>
      <c r="BE20" s="904"/>
      <c r="BF20" s="904"/>
      <c r="BG20" s="904"/>
      <c r="BH20" s="904"/>
      <c r="BI20" s="905"/>
      <c r="BJ20" s="909"/>
      <c r="BK20" s="904"/>
      <c r="BL20" s="904"/>
      <c r="BM20" s="904"/>
      <c r="BN20" s="904"/>
      <c r="BO20" s="904"/>
      <c r="BP20" s="905"/>
      <c r="BQ20" s="911"/>
      <c r="BR20" s="912"/>
      <c r="BS20" s="912"/>
      <c r="BT20" s="912"/>
      <c r="BU20" s="912"/>
      <c r="BV20" s="913"/>
      <c r="BW20" s="911"/>
      <c r="BX20" s="912"/>
      <c r="BY20" s="912"/>
      <c r="BZ20" s="912"/>
      <c r="CA20" s="912"/>
      <c r="CB20" s="913"/>
      <c r="CC20" s="911"/>
      <c r="CD20" s="912"/>
      <c r="CE20" s="912"/>
      <c r="CF20" s="912"/>
      <c r="CG20" s="912"/>
      <c r="CH20" s="913"/>
      <c r="CI20" s="917"/>
      <c r="CJ20" s="918"/>
      <c r="CK20" s="918"/>
      <c r="CL20" s="918"/>
      <c r="CM20" s="918"/>
      <c r="CN20" s="919"/>
    </row>
    <row r="21" spans="1:92" ht="12" customHeight="1" x14ac:dyDescent="0.2">
      <c r="A21" s="982"/>
      <c r="B21" s="982"/>
      <c r="C21" s="982"/>
      <c r="D21" s="982"/>
      <c r="E21" s="983"/>
      <c r="F21" s="969" t="s">
        <v>426</v>
      </c>
      <c r="G21" s="969"/>
      <c r="H21" s="969"/>
      <c r="I21" s="969"/>
      <c r="J21" s="969"/>
      <c r="K21" s="969"/>
      <c r="L21" s="969"/>
      <c r="M21" s="969"/>
      <c r="N21" s="969"/>
      <c r="O21" s="969"/>
      <c r="P21" s="969"/>
      <c r="Q21" s="969"/>
      <c r="R21" s="969"/>
      <c r="S21" s="969"/>
      <c r="T21" s="969"/>
      <c r="U21" s="969"/>
      <c r="V21" s="969"/>
      <c r="W21" s="969"/>
      <c r="X21" s="969"/>
      <c r="Y21" s="969"/>
      <c r="Z21" s="969"/>
      <c r="AA21" s="969"/>
      <c r="AB21" s="969"/>
      <c r="AC21" s="969"/>
      <c r="AD21" s="969"/>
      <c r="AE21" s="969"/>
      <c r="AF21" s="969"/>
      <c r="AG21" s="969"/>
      <c r="AH21" s="969"/>
      <c r="AI21" s="969"/>
      <c r="AJ21" s="969"/>
      <c r="AK21" s="969"/>
      <c r="AL21" s="969"/>
      <c r="AM21" s="969"/>
      <c r="AN21" s="969"/>
      <c r="AO21" s="969"/>
      <c r="AP21" s="969"/>
      <c r="AQ21" s="969"/>
      <c r="AR21" s="969"/>
      <c r="AS21" s="969"/>
      <c r="AT21" s="969"/>
      <c r="AU21" s="969"/>
      <c r="AV21" s="969"/>
      <c r="AW21" s="969"/>
      <c r="AX21" s="969"/>
      <c r="AY21" s="926"/>
      <c r="AZ21" s="927"/>
      <c r="BA21" s="927"/>
      <c r="BB21" s="927"/>
      <c r="BC21" s="928"/>
      <c r="BD21" s="930"/>
      <c r="BE21" s="927"/>
      <c r="BF21" s="927"/>
      <c r="BG21" s="927"/>
      <c r="BH21" s="927"/>
      <c r="BI21" s="928"/>
      <c r="BJ21" s="930"/>
      <c r="BK21" s="927"/>
      <c r="BL21" s="927"/>
      <c r="BM21" s="927"/>
      <c r="BN21" s="927"/>
      <c r="BO21" s="927"/>
      <c r="BP21" s="928"/>
      <c r="BQ21" s="934"/>
      <c r="BR21" s="935"/>
      <c r="BS21" s="935"/>
      <c r="BT21" s="935"/>
      <c r="BU21" s="935"/>
      <c r="BV21" s="936"/>
      <c r="BW21" s="934"/>
      <c r="BX21" s="935"/>
      <c r="BY21" s="935"/>
      <c r="BZ21" s="935"/>
      <c r="CA21" s="935"/>
      <c r="CB21" s="936"/>
      <c r="CC21" s="934"/>
      <c r="CD21" s="935"/>
      <c r="CE21" s="935"/>
      <c r="CF21" s="935"/>
      <c r="CG21" s="935"/>
      <c r="CH21" s="936"/>
      <c r="CI21" s="940"/>
      <c r="CJ21" s="941"/>
      <c r="CK21" s="941"/>
      <c r="CL21" s="941"/>
      <c r="CM21" s="941"/>
      <c r="CN21" s="942"/>
    </row>
    <row r="22" spans="1:92" ht="12" customHeight="1" x14ac:dyDescent="0.2">
      <c r="A22" s="982" t="s">
        <v>207</v>
      </c>
      <c r="B22" s="982"/>
      <c r="C22" s="982"/>
      <c r="D22" s="982"/>
      <c r="E22" s="983"/>
      <c r="F22" s="994" t="s">
        <v>303</v>
      </c>
      <c r="G22" s="995"/>
      <c r="H22" s="995"/>
      <c r="I22" s="995"/>
      <c r="J22" s="995"/>
      <c r="K22" s="995"/>
      <c r="L22" s="995"/>
      <c r="M22" s="995"/>
      <c r="N22" s="995"/>
      <c r="O22" s="995"/>
      <c r="P22" s="995"/>
      <c r="Q22" s="995"/>
      <c r="R22" s="995"/>
      <c r="S22" s="995"/>
      <c r="T22" s="995"/>
      <c r="U22" s="995"/>
      <c r="V22" s="995"/>
      <c r="W22" s="995"/>
      <c r="X22" s="995"/>
      <c r="Y22" s="995"/>
      <c r="Z22" s="995"/>
      <c r="AA22" s="995"/>
      <c r="AB22" s="995"/>
      <c r="AC22" s="995"/>
      <c r="AD22" s="995"/>
      <c r="AE22" s="995"/>
      <c r="AF22" s="995"/>
      <c r="AG22" s="995"/>
      <c r="AH22" s="995"/>
      <c r="AI22" s="995"/>
      <c r="AJ22" s="995"/>
      <c r="AK22" s="995"/>
      <c r="AL22" s="995"/>
      <c r="AM22" s="995"/>
      <c r="AN22" s="995"/>
      <c r="AO22" s="995"/>
      <c r="AP22" s="995"/>
      <c r="AQ22" s="995"/>
      <c r="AR22" s="995"/>
      <c r="AS22" s="995"/>
      <c r="AT22" s="995"/>
      <c r="AU22" s="995"/>
      <c r="AV22" s="995"/>
      <c r="AW22" s="995"/>
      <c r="AX22" s="996"/>
      <c r="AY22" s="923" t="s">
        <v>209</v>
      </c>
      <c r="AZ22" s="924"/>
      <c r="BA22" s="924"/>
      <c r="BB22" s="924"/>
      <c r="BC22" s="925"/>
      <c r="BD22" s="929" t="s">
        <v>54</v>
      </c>
      <c r="BE22" s="924"/>
      <c r="BF22" s="924"/>
      <c r="BG22" s="924"/>
      <c r="BH22" s="924"/>
      <c r="BI22" s="925"/>
      <c r="BJ22" s="929"/>
      <c r="BK22" s="924"/>
      <c r="BL22" s="924"/>
      <c r="BM22" s="924"/>
      <c r="BN22" s="924"/>
      <c r="BO22" s="924"/>
      <c r="BP22" s="925"/>
      <c r="BQ22" s="931"/>
      <c r="BR22" s="932"/>
      <c r="BS22" s="932"/>
      <c r="BT22" s="932"/>
      <c r="BU22" s="932"/>
      <c r="BV22" s="933"/>
      <c r="BW22" s="931"/>
      <c r="BX22" s="932"/>
      <c r="BY22" s="932"/>
      <c r="BZ22" s="932"/>
      <c r="CA22" s="932"/>
      <c r="CB22" s="933"/>
      <c r="CC22" s="931"/>
      <c r="CD22" s="932"/>
      <c r="CE22" s="932"/>
      <c r="CF22" s="932"/>
      <c r="CG22" s="932"/>
      <c r="CH22" s="933"/>
      <c r="CI22" s="937"/>
      <c r="CJ22" s="938"/>
      <c r="CK22" s="938"/>
      <c r="CL22" s="938"/>
      <c r="CM22" s="938"/>
      <c r="CN22" s="939"/>
    </row>
    <row r="23" spans="1:92" ht="12" customHeight="1" x14ac:dyDescent="0.2">
      <c r="A23" s="982"/>
      <c r="B23" s="982"/>
      <c r="C23" s="982"/>
      <c r="D23" s="982"/>
      <c r="E23" s="983"/>
      <c r="F23" s="997" t="s">
        <v>427</v>
      </c>
      <c r="G23" s="997"/>
      <c r="H23" s="997"/>
      <c r="I23" s="997"/>
      <c r="J23" s="997"/>
      <c r="K23" s="997"/>
      <c r="L23" s="997"/>
      <c r="M23" s="997"/>
      <c r="N23" s="997"/>
      <c r="O23" s="997"/>
      <c r="P23" s="997"/>
      <c r="Q23" s="997"/>
      <c r="R23" s="997"/>
      <c r="S23" s="997"/>
      <c r="T23" s="997"/>
      <c r="U23" s="997"/>
      <c r="V23" s="997"/>
      <c r="W23" s="997"/>
      <c r="X23" s="997"/>
      <c r="Y23" s="997"/>
      <c r="Z23" s="997"/>
      <c r="AA23" s="997"/>
      <c r="AB23" s="997"/>
      <c r="AC23" s="997"/>
      <c r="AD23" s="997"/>
      <c r="AE23" s="997"/>
      <c r="AF23" s="997"/>
      <c r="AG23" s="997"/>
      <c r="AH23" s="997"/>
      <c r="AI23" s="997"/>
      <c r="AJ23" s="997"/>
      <c r="AK23" s="997"/>
      <c r="AL23" s="997"/>
      <c r="AM23" s="997"/>
      <c r="AN23" s="997"/>
      <c r="AO23" s="997"/>
      <c r="AP23" s="997"/>
      <c r="AQ23" s="997"/>
      <c r="AR23" s="997"/>
      <c r="AS23" s="997"/>
      <c r="AT23" s="997"/>
      <c r="AU23" s="997"/>
      <c r="AV23" s="997"/>
      <c r="AW23" s="997"/>
      <c r="AX23" s="997"/>
      <c r="AY23" s="926"/>
      <c r="AZ23" s="927"/>
      <c r="BA23" s="927"/>
      <c r="BB23" s="927"/>
      <c r="BC23" s="928"/>
      <c r="BD23" s="930"/>
      <c r="BE23" s="927"/>
      <c r="BF23" s="927"/>
      <c r="BG23" s="927"/>
      <c r="BH23" s="927"/>
      <c r="BI23" s="928"/>
      <c r="BJ23" s="930"/>
      <c r="BK23" s="927"/>
      <c r="BL23" s="927"/>
      <c r="BM23" s="927"/>
      <c r="BN23" s="927"/>
      <c r="BO23" s="927"/>
      <c r="BP23" s="928"/>
      <c r="BQ23" s="934"/>
      <c r="BR23" s="935"/>
      <c r="BS23" s="935"/>
      <c r="BT23" s="935"/>
      <c r="BU23" s="935"/>
      <c r="BV23" s="936"/>
      <c r="BW23" s="934"/>
      <c r="BX23" s="935"/>
      <c r="BY23" s="935"/>
      <c r="BZ23" s="935"/>
      <c r="CA23" s="935"/>
      <c r="CB23" s="936"/>
      <c r="CC23" s="934"/>
      <c r="CD23" s="935"/>
      <c r="CE23" s="935"/>
      <c r="CF23" s="935"/>
      <c r="CG23" s="935"/>
      <c r="CH23" s="936"/>
      <c r="CI23" s="940"/>
      <c r="CJ23" s="941"/>
      <c r="CK23" s="941"/>
      <c r="CL23" s="941"/>
      <c r="CM23" s="941"/>
      <c r="CN23" s="942"/>
    </row>
    <row r="24" spans="1:92" ht="12" customHeight="1" x14ac:dyDescent="0.2">
      <c r="A24" s="982" t="s">
        <v>295</v>
      </c>
      <c r="B24" s="982"/>
      <c r="C24" s="982"/>
      <c r="D24" s="982"/>
      <c r="E24" s="983"/>
      <c r="F24" s="999" t="s">
        <v>47</v>
      </c>
      <c r="G24" s="965"/>
      <c r="H24" s="965"/>
      <c r="I24" s="965"/>
      <c r="J24" s="965"/>
      <c r="K24" s="965"/>
      <c r="L24" s="965"/>
      <c r="M24" s="965"/>
      <c r="N24" s="965"/>
      <c r="O24" s="965"/>
      <c r="P24" s="965"/>
      <c r="Q24" s="965"/>
      <c r="R24" s="965"/>
      <c r="S24" s="965"/>
      <c r="T24" s="965"/>
      <c r="U24" s="965"/>
      <c r="V24" s="965"/>
      <c r="W24" s="965"/>
      <c r="X24" s="965"/>
      <c r="Y24" s="965"/>
      <c r="Z24" s="965"/>
      <c r="AA24" s="965"/>
      <c r="AB24" s="965"/>
      <c r="AC24" s="965"/>
      <c r="AD24" s="965"/>
      <c r="AE24" s="965"/>
      <c r="AF24" s="965"/>
      <c r="AG24" s="965"/>
      <c r="AH24" s="965"/>
      <c r="AI24" s="965"/>
      <c r="AJ24" s="965"/>
      <c r="AK24" s="965"/>
      <c r="AL24" s="965"/>
      <c r="AM24" s="965"/>
      <c r="AN24" s="965"/>
      <c r="AO24" s="965"/>
      <c r="AP24" s="965"/>
      <c r="AQ24" s="965"/>
      <c r="AR24" s="965"/>
      <c r="AS24" s="965"/>
      <c r="AT24" s="965"/>
      <c r="AU24" s="965"/>
      <c r="AV24" s="965"/>
      <c r="AW24" s="965"/>
      <c r="AX24" s="1000"/>
      <c r="AY24" s="923" t="s">
        <v>296</v>
      </c>
      <c r="AZ24" s="924"/>
      <c r="BA24" s="924"/>
      <c r="BB24" s="924"/>
      <c r="BC24" s="925"/>
      <c r="BD24" s="929" t="s">
        <v>54</v>
      </c>
      <c r="BE24" s="924"/>
      <c r="BF24" s="924"/>
      <c r="BG24" s="924"/>
      <c r="BH24" s="924"/>
      <c r="BI24" s="925"/>
      <c r="BJ24" s="929" t="s">
        <v>54</v>
      </c>
      <c r="BK24" s="924"/>
      <c r="BL24" s="924"/>
      <c r="BM24" s="924"/>
      <c r="BN24" s="924"/>
      <c r="BO24" s="924"/>
      <c r="BP24" s="925"/>
      <c r="BQ24" s="931"/>
      <c r="BR24" s="932"/>
      <c r="BS24" s="932"/>
      <c r="BT24" s="932"/>
      <c r="BU24" s="932"/>
      <c r="BV24" s="933"/>
      <c r="BW24" s="931"/>
      <c r="BX24" s="932"/>
      <c r="BY24" s="932"/>
      <c r="BZ24" s="932"/>
      <c r="CA24" s="932"/>
      <c r="CB24" s="933"/>
      <c r="CC24" s="931"/>
      <c r="CD24" s="932"/>
      <c r="CE24" s="932"/>
      <c r="CF24" s="932"/>
      <c r="CG24" s="932"/>
      <c r="CH24" s="933"/>
      <c r="CI24" s="937"/>
      <c r="CJ24" s="938"/>
      <c r="CK24" s="938"/>
      <c r="CL24" s="938"/>
      <c r="CM24" s="938"/>
      <c r="CN24" s="939"/>
    </row>
    <row r="25" spans="1:92" ht="12" customHeight="1" x14ac:dyDescent="0.2">
      <c r="A25" s="982"/>
      <c r="B25" s="982"/>
      <c r="C25" s="982"/>
      <c r="D25" s="982"/>
      <c r="E25" s="983"/>
      <c r="F25" s="998" t="s">
        <v>219</v>
      </c>
      <c r="G25" s="998"/>
      <c r="H25" s="998"/>
      <c r="I25" s="998"/>
      <c r="J25" s="998"/>
      <c r="K25" s="998"/>
      <c r="L25" s="998"/>
      <c r="M25" s="998"/>
      <c r="N25" s="998"/>
      <c r="O25" s="998"/>
      <c r="P25" s="998"/>
      <c r="Q25" s="998"/>
      <c r="R25" s="998"/>
      <c r="S25" s="998"/>
      <c r="T25" s="998"/>
      <c r="U25" s="998"/>
      <c r="V25" s="998"/>
      <c r="W25" s="998"/>
      <c r="X25" s="998"/>
      <c r="Y25" s="998"/>
      <c r="Z25" s="998"/>
      <c r="AA25" s="998"/>
      <c r="AB25" s="998"/>
      <c r="AC25" s="998"/>
      <c r="AD25" s="998"/>
      <c r="AE25" s="998"/>
      <c r="AF25" s="998"/>
      <c r="AG25" s="998"/>
      <c r="AH25" s="998"/>
      <c r="AI25" s="998"/>
      <c r="AJ25" s="998"/>
      <c r="AK25" s="998"/>
      <c r="AL25" s="998"/>
      <c r="AM25" s="998"/>
      <c r="AN25" s="998"/>
      <c r="AO25" s="998"/>
      <c r="AP25" s="998"/>
      <c r="AQ25" s="998"/>
      <c r="AR25" s="998"/>
      <c r="AS25" s="998"/>
      <c r="AT25" s="998"/>
      <c r="AU25" s="998"/>
      <c r="AV25" s="998"/>
      <c r="AW25" s="998"/>
      <c r="AX25" s="998"/>
      <c r="AY25" s="926"/>
      <c r="AZ25" s="927"/>
      <c r="BA25" s="927"/>
      <c r="BB25" s="927"/>
      <c r="BC25" s="928"/>
      <c r="BD25" s="930"/>
      <c r="BE25" s="927"/>
      <c r="BF25" s="927"/>
      <c r="BG25" s="927"/>
      <c r="BH25" s="927"/>
      <c r="BI25" s="928"/>
      <c r="BJ25" s="930"/>
      <c r="BK25" s="927"/>
      <c r="BL25" s="927"/>
      <c r="BM25" s="927"/>
      <c r="BN25" s="927"/>
      <c r="BO25" s="927"/>
      <c r="BP25" s="928"/>
      <c r="BQ25" s="934"/>
      <c r="BR25" s="935"/>
      <c r="BS25" s="935"/>
      <c r="BT25" s="935"/>
      <c r="BU25" s="935"/>
      <c r="BV25" s="936"/>
      <c r="BW25" s="934"/>
      <c r="BX25" s="935"/>
      <c r="BY25" s="935"/>
      <c r="BZ25" s="935"/>
      <c r="CA25" s="935"/>
      <c r="CB25" s="936"/>
      <c r="CC25" s="934"/>
      <c r="CD25" s="935"/>
      <c r="CE25" s="935"/>
      <c r="CF25" s="935"/>
      <c r="CG25" s="935"/>
      <c r="CH25" s="936"/>
      <c r="CI25" s="940"/>
      <c r="CJ25" s="941"/>
      <c r="CK25" s="941"/>
      <c r="CL25" s="941"/>
      <c r="CM25" s="941"/>
      <c r="CN25" s="942"/>
    </row>
    <row r="26" spans="1:92" x14ac:dyDescent="0.2">
      <c r="A26" s="982"/>
      <c r="B26" s="982"/>
      <c r="C26" s="982"/>
      <c r="D26" s="982"/>
      <c r="E26" s="983"/>
      <c r="F26" s="961" t="s">
        <v>428</v>
      </c>
      <c r="G26" s="962"/>
      <c r="H26" s="962"/>
      <c r="I26" s="962"/>
      <c r="J26" s="962"/>
      <c r="K26" s="962"/>
      <c r="L26" s="962"/>
      <c r="M26" s="962"/>
      <c r="N26" s="962"/>
      <c r="O26" s="962"/>
      <c r="P26" s="962"/>
      <c r="Q26" s="962"/>
      <c r="R26" s="962"/>
      <c r="S26" s="962"/>
      <c r="T26" s="962"/>
      <c r="U26" s="962"/>
      <c r="V26" s="962"/>
      <c r="W26" s="962"/>
      <c r="X26" s="962"/>
      <c r="Y26" s="962"/>
      <c r="Z26" s="962"/>
      <c r="AA26" s="962"/>
      <c r="AB26" s="962"/>
      <c r="AC26" s="962"/>
      <c r="AD26" s="962"/>
      <c r="AE26" s="962"/>
      <c r="AF26" s="962"/>
      <c r="AG26" s="962"/>
      <c r="AH26" s="962"/>
      <c r="AI26" s="962"/>
      <c r="AJ26" s="962"/>
      <c r="AK26" s="962"/>
      <c r="AL26" s="962"/>
      <c r="AM26" s="962"/>
      <c r="AN26" s="962"/>
      <c r="AO26" s="962"/>
      <c r="AP26" s="962"/>
      <c r="AQ26" s="962"/>
      <c r="AR26" s="962"/>
      <c r="AS26" s="962"/>
      <c r="AT26" s="962"/>
      <c r="AU26" s="962"/>
      <c r="AV26" s="962"/>
      <c r="AW26" s="962"/>
      <c r="AX26" s="963"/>
      <c r="AY26" s="923" t="s">
        <v>297</v>
      </c>
      <c r="AZ26" s="924"/>
      <c r="BA26" s="924"/>
      <c r="BB26" s="924"/>
      <c r="BC26" s="925"/>
      <c r="BD26" s="929"/>
      <c r="BE26" s="924"/>
      <c r="BF26" s="924"/>
      <c r="BG26" s="924"/>
      <c r="BH26" s="924"/>
      <c r="BI26" s="925"/>
      <c r="BJ26" s="929"/>
      <c r="BK26" s="924"/>
      <c r="BL26" s="924"/>
      <c r="BM26" s="924"/>
      <c r="BN26" s="924"/>
      <c r="BO26" s="924"/>
      <c r="BP26" s="925"/>
      <c r="BQ26" s="931"/>
      <c r="BR26" s="932"/>
      <c r="BS26" s="932"/>
      <c r="BT26" s="932"/>
      <c r="BU26" s="932"/>
      <c r="BV26" s="933"/>
      <c r="BW26" s="931"/>
      <c r="BX26" s="932"/>
      <c r="BY26" s="932"/>
      <c r="BZ26" s="932"/>
      <c r="CA26" s="932"/>
      <c r="CB26" s="933"/>
      <c r="CC26" s="931"/>
      <c r="CD26" s="932"/>
      <c r="CE26" s="932"/>
      <c r="CF26" s="932"/>
      <c r="CG26" s="932"/>
      <c r="CH26" s="933"/>
      <c r="CI26" s="937"/>
      <c r="CJ26" s="938"/>
      <c r="CK26" s="938"/>
      <c r="CL26" s="938"/>
      <c r="CM26" s="938"/>
      <c r="CN26" s="939"/>
    </row>
    <row r="27" spans="1:92" ht="12" customHeight="1" x14ac:dyDescent="0.2">
      <c r="A27" s="982"/>
      <c r="B27" s="982"/>
      <c r="C27" s="982"/>
      <c r="D27" s="982"/>
      <c r="E27" s="983"/>
      <c r="F27" s="964"/>
      <c r="G27" s="964"/>
      <c r="H27" s="964"/>
      <c r="I27" s="964"/>
      <c r="J27" s="964"/>
      <c r="K27" s="964"/>
      <c r="L27" s="964"/>
      <c r="M27" s="964"/>
      <c r="N27" s="964"/>
      <c r="O27" s="964"/>
      <c r="P27" s="964"/>
      <c r="Q27" s="964"/>
      <c r="R27" s="964"/>
      <c r="S27" s="964"/>
      <c r="T27" s="964"/>
      <c r="U27" s="964"/>
      <c r="V27" s="964"/>
      <c r="W27" s="964"/>
      <c r="X27" s="964"/>
      <c r="Y27" s="964"/>
      <c r="Z27" s="964"/>
      <c r="AA27" s="964"/>
      <c r="AB27" s="964"/>
      <c r="AC27" s="964"/>
      <c r="AD27" s="964"/>
      <c r="AE27" s="964"/>
      <c r="AF27" s="964"/>
      <c r="AG27" s="964"/>
      <c r="AH27" s="964"/>
      <c r="AI27" s="964"/>
      <c r="AJ27" s="964"/>
      <c r="AK27" s="964"/>
      <c r="AL27" s="964"/>
      <c r="AM27" s="964"/>
      <c r="AN27" s="964"/>
      <c r="AO27" s="964"/>
      <c r="AP27" s="964"/>
      <c r="AQ27" s="964"/>
      <c r="AR27" s="964"/>
      <c r="AS27" s="964"/>
      <c r="AT27" s="964"/>
      <c r="AU27" s="964"/>
      <c r="AV27" s="964"/>
      <c r="AW27" s="964"/>
      <c r="AX27" s="964"/>
      <c r="AY27" s="926"/>
      <c r="AZ27" s="927"/>
      <c r="BA27" s="927"/>
      <c r="BB27" s="927"/>
      <c r="BC27" s="928"/>
      <c r="BD27" s="930"/>
      <c r="BE27" s="927"/>
      <c r="BF27" s="927"/>
      <c r="BG27" s="927"/>
      <c r="BH27" s="927"/>
      <c r="BI27" s="928"/>
      <c r="BJ27" s="930"/>
      <c r="BK27" s="927"/>
      <c r="BL27" s="927"/>
      <c r="BM27" s="927"/>
      <c r="BN27" s="927"/>
      <c r="BO27" s="927"/>
      <c r="BP27" s="928"/>
      <c r="BQ27" s="934"/>
      <c r="BR27" s="935"/>
      <c r="BS27" s="935"/>
      <c r="BT27" s="935"/>
      <c r="BU27" s="935"/>
      <c r="BV27" s="936"/>
      <c r="BW27" s="934"/>
      <c r="BX27" s="935"/>
      <c r="BY27" s="935"/>
      <c r="BZ27" s="935"/>
      <c r="CA27" s="935"/>
      <c r="CB27" s="936"/>
      <c r="CC27" s="934"/>
      <c r="CD27" s="935"/>
      <c r="CE27" s="935"/>
      <c r="CF27" s="935"/>
      <c r="CG27" s="935"/>
      <c r="CH27" s="936"/>
      <c r="CI27" s="940"/>
      <c r="CJ27" s="941"/>
      <c r="CK27" s="941"/>
      <c r="CL27" s="941"/>
      <c r="CM27" s="941"/>
      <c r="CN27" s="942"/>
    </row>
    <row r="28" spans="1:92" ht="15" customHeight="1" x14ac:dyDescent="0.2">
      <c r="A28" s="982" t="s">
        <v>299</v>
      </c>
      <c r="B28" s="982"/>
      <c r="C28" s="982"/>
      <c r="D28" s="982"/>
      <c r="E28" s="983"/>
      <c r="F28" s="991" t="s">
        <v>251</v>
      </c>
      <c r="G28" s="992"/>
      <c r="H28" s="992"/>
      <c r="I28" s="992"/>
      <c r="J28" s="992"/>
      <c r="K28" s="992"/>
      <c r="L28" s="992"/>
      <c r="M28" s="992"/>
      <c r="N28" s="992"/>
      <c r="O28" s="992"/>
      <c r="P28" s="992"/>
      <c r="Q28" s="992"/>
      <c r="R28" s="992"/>
      <c r="S28" s="992"/>
      <c r="T28" s="992"/>
      <c r="U28" s="992"/>
      <c r="V28" s="992"/>
      <c r="W28" s="992"/>
      <c r="X28" s="992"/>
      <c r="Y28" s="992"/>
      <c r="Z28" s="992"/>
      <c r="AA28" s="992"/>
      <c r="AB28" s="992"/>
      <c r="AC28" s="992"/>
      <c r="AD28" s="992"/>
      <c r="AE28" s="992"/>
      <c r="AF28" s="992"/>
      <c r="AG28" s="992"/>
      <c r="AH28" s="992"/>
      <c r="AI28" s="992"/>
      <c r="AJ28" s="992"/>
      <c r="AK28" s="992"/>
      <c r="AL28" s="992"/>
      <c r="AM28" s="992"/>
      <c r="AN28" s="992"/>
      <c r="AO28" s="992"/>
      <c r="AP28" s="992"/>
      <c r="AQ28" s="992"/>
      <c r="AR28" s="992"/>
      <c r="AS28" s="992"/>
      <c r="AT28" s="992"/>
      <c r="AU28" s="992"/>
      <c r="AV28" s="992"/>
      <c r="AW28" s="992"/>
      <c r="AX28" s="993"/>
      <c r="AY28" s="943" t="s">
        <v>298</v>
      </c>
      <c r="AZ28" s="944"/>
      <c r="BA28" s="944"/>
      <c r="BB28" s="944"/>
      <c r="BC28" s="944"/>
      <c r="BD28" s="944" t="s">
        <v>54</v>
      </c>
      <c r="BE28" s="944"/>
      <c r="BF28" s="944"/>
      <c r="BG28" s="944"/>
      <c r="BH28" s="944"/>
      <c r="BI28" s="944"/>
      <c r="BJ28" s="944" t="s">
        <v>54</v>
      </c>
      <c r="BK28" s="944"/>
      <c r="BL28" s="944"/>
      <c r="BM28" s="944"/>
      <c r="BN28" s="944"/>
      <c r="BO28" s="944"/>
      <c r="BP28" s="944"/>
      <c r="BQ28" s="945"/>
      <c r="BR28" s="945"/>
      <c r="BS28" s="945"/>
      <c r="BT28" s="945"/>
      <c r="BU28" s="945"/>
      <c r="BV28" s="945"/>
      <c r="BW28" s="945"/>
      <c r="BX28" s="945"/>
      <c r="BY28" s="945"/>
      <c r="BZ28" s="945"/>
      <c r="CA28" s="945"/>
      <c r="CB28" s="945"/>
      <c r="CC28" s="945"/>
      <c r="CD28" s="945"/>
      <c r="CE28" s="945"/>
      <c r="CF28" s="945"/>
      <c r="CG28" s="945"/>
      <c r="CH28" s="945"/>
      <c r="CI28" s="946"/>
      <c r="CJ28" s="946"/>
      <c r="CK28" s="946"/>
      <c r="CL28" s="946"/>
      <c r="CM28" s="946"/>
      <c r="CN28" s="947"/>
    </row>
    <row r="29" spans="1:92" ht="12" customHeight="1" x14ac:dyDescent="0.2">
      <c r="A29" s="982" t="s">
        <v>208</v>
      </c>
      <c r="B29" s="982"/>
      <c r="C29" s="982"/>
      <c r="D29" s="982"/>
      <c r="E29" s="983"/>
      <c r="F29" s="994" t="s">
        <v>227</v>
      </c>
      <c r="G29" s="995"/>
      <c r="H29" s="995"/>
      <c r="I29" s="995"/>
      <c r="J29" s="995"/>
      <c r="K29" s="995"/>
      <c r="L29" s="995"/>
      <c r="M29" s="995"/>
      <c r="N29" s="995"/>
      <c r="O29" s="995"/>
      <c r="P29" s="995"/>
      <c r="Q29" s="995"/>
      <c r="R29" s="995"/>
      <c r="S29" s="995"/>
      <c r="T29" s="995"/>
      <c r="U29" s="995"/>
      <c r="V29" s="995"/>
      <c r="W29" s="995"/>
      <c r="X29" s="995"/>
      <c r="Y29" s="995"/>
      <c r="Z29" s="995"/>
      <c r="AA29" s="995"/>
      <c r="AB29" s="995"/>
      <c r="AC29" s="995"/>
      <c r="AD29" s="995"/>
      <c r="AE29" s="995"/>
      <c r="AF29" s="995"/>
      <c r="AG29" s="995"/>
      <c r="AH29" s="995"/>
      <c r="AI29" s="995"/>
      <c r="AJ29" s="995"/>
      <c r="AK29" s="995"/>
      <c r="AL29" s="995"/>
      <c r="AM29" s="995"/>
      <c r="AN29" s="995"/>
      <c r="AO29" s="995"/>
      <c r="AP29" s="995"/>
      <c r="AQ29" s="995"/>
      <c r="AR29" s="995"/>
      <c r="AS29" s="995"/>
      <c r="AT29" s="995"/>
      <c r="AU29" s="995"/>
      <c r="AV29" s="995"/>
      <c r="AW29" s="995"/>
      <c r="AX29" s="996"/>
      <c r="AY29" s="923" t="s">
        <v>210</v>
      </c>
      <c r="AZ29" s="924"/>
      <c r="BA29" s="924"/>
      <c r="BB29" s="924"/>
      <c r="BC29" s="925"/>
      <c r="BD29" s="929" t="s">
        <v>54</v>
      </c>
      <c r="BE29" s="924"/>
      <c r="BF29" s="924"/>
      <c r="BG29" s="924"/>
      <c r="BH29" s="924"/>
      <c r="BI29" s="925"/>
      <c r="BJ29" s="929"/>
      <c r="BK29" s="924"/>
      <c r="BL29" s="924"/>
      <c r="BM29" s="924"/>
      <c r="BN29" s="924"/>
      <c r="BO29" s="924"/>
      <c r="BP29" s="925"/>
      <c r="BQ29" s="931">
        <f>BQ32+BQ38+BQ52</f>
        <v>8451967.7379999999</v>
      </c>
      <c r="BR29" s="932"/>
      <c r="BS29" s="932"/>
      <c r="BT29" s="932"/>
      <c r="BU29" s="932"/>
      <c r="BV29" s="933"/>
      <c r="BW29" s="931">
        <f t="shared" ref="BW29" si="2">BW32+BW38+BW52</f>
        <v>7365203.5899999999</v>
      </c>
      <c r="BX29" s="932"/>
      <c r="BY29" s="932"/>
      <c r="BZ29" s="932"/>
      <c r="CA29" s="932"/>
      <c r="CB29" s="933"/>
      <c r="CC29" s="931">
        <f t="shared" ref="CC29" si="3">CC32+CC38+CC52</f>
        <v>6876402.9931840003</v>
      </c>
      <c r="CD29" s="932"/>
      <c r="CE29" s="932"/>
      <c r="CF29" s="932"/>
      <c r="CG29" s="932"/>
      <c r="CH29" s="933"/>
      <c r="CI29" s="937"/>
      <c r="CJ29" s="938"/>
      <c r="CK29" s="938"/>
      <c r="CL29" s="938"/>
      <c r="CM29" s="938"/>
      <c r="CN29" s="939"/>
    </row>
    <row r="30" spans="1:92" ht="12" customHeight="1" x14ac:dyDescent="0.2">
      <c r="A30" s="982"/>
      <c r="B30" s="982"/>
      <c r="C30" s="982"/>
      <c r="D30" s="982"/>
      <c r="E30" s="983"/>
      <c r="F30" s="974" t="s">
        <v>294</v>
      </c>
      <c r="G30" s="975"/>
      <c r="H30" s="975"/>
      <c r="I30" s="975"/>
      <c r="J30" s="975"/>
      <c r="K30" s="975"/>
      <c r="L30" s="975"/>
      <c r="M30" s="975"/>
      <c r="N30" s="975"/>
      <c r="O30" s="975"/>
      <c r="P30" s="975"/>
      <c r="Q30" s="975"/>
      <c r="R30" s="975"/>
      <c r="S30" s="975"/>
      <c r="T30" s="975"/>
      <c r="U30" s="975"/>
      <c r="V30" s="975"/>
      <c r="W30" s="975"/>
      <c r="X30" s="975"/>
      <c r="Y30" s="975"/>
      <c r="Z30" s="975"/>
      <c r="AA30" s="975"/>
      <c r="AB30" s="975"/>
      <c r="AC30" s="975"/>
      <c r="AD30" s="975"/>
      <c r="AE30" s="975"/>
      <c r="AF30" s="975"/>
      <c r="AG30" s="975"/>
      <c r="AH30" s="975"/>
      <c r="AI30" s="975"/>
      <c r="AJ30" s="975"/>
      <c r="AK30" s="975"/>
      <c r="AL30" s="975"/>
      <c r="AM30" s="975"/>
      <c r="AN30" s="975"/>
      <c r="AO30" s="975"/>
      <c r="AP30" s="975"/>
      <c r="AQ30" s="975"/>
      <c r="AR30" s="975"/>
      <c r="AS30" s="975"/>
      <c r="AT30" s="975"/>
      <c r="AU30" s="975"/>
      <c r="AV30" s="975"/>
      <c r="AW30" s="975"/>
      <c r="AX30" s="976"/>
      <c r="AY30" s="903"/>
      <c r="AZ30" s="904"/>
      <c r="BA30" s="904"/>
      <c r="BB30" s="904"/>
      <c r="BC30" s="905"/>
      <c r="BD30" s="909"/>
      <c r="BE30" s="904"/>
      <c r="BF30" s="904"/>
      <c r="BG30" s="904"/>
      <c r="BH30" s="904"/>
      <c r="BI30" s="905"/>
      <c r="BJ30" s="909"/>
      <c r="BK30" s="904"/>
      <c r="BL30" s="904"/>
      <c r="BM30" s="904"/>
      <c r="BN30" s="904"/>
      <c r="BO30" s="904"/>
      <c r="BP30" s="905"/>
      <c r="BQ30" s="911"/>
      <c r="BR30" s="912"/>
      <c r="BS30" s="912"/>
      <c r="BT30" s="912"/>
      <c r="BU30" s="912"/>
      <c r="BV30" s="913"/>
      <c r="BW30" s="911"/>
      <c r="BX30" s="912"/>
      <c r="BY30" s="912"/>
      <c r="BZ30" s="912"/>
      <c r="CA30" s="912"/>
      <c r="CB30" s="913"/>
      <c r="CC30" s="911"/>
      <c r="CD30" s="912"/>
      <c r="CE30" s="912"/>
      <c r="CF30" s="912"/>
      <c r="CG30" s="912"/>
      <c r="CH30" s="913"/>
      <c r="CI30" s="917"/>
      <c r="CJ30" s="918"/>
      <c r="CK30" s="918"/>
      <c r="CL30" s="918"/>
      <c r="CM30" s="918"/>
      <c r="CN30" s="919"/>
    </row>
    <row r="31" spans="1:92" ht="12" customHeight="1" x14ac:dyDescent="0.2">
      <c r="A31" s="982"/>
      <c r="B31" s="982"/>
      <c r="C31" s="982"/>
      <c r="D31" s="982"/>
      <c r="E31" s="983"/>
      <c r="F31" s="969" t="s">
        <v>429</v>
      </c>
      <c r="G31" s="969"/>
      <c r="H31" s="969"/>
      <c r="I31" s="969"/>
      <c r="J31" s="969"/>
      <c r="K31" s="969"/>
      <c r="L31" s="969"/>
      <c r="M31" s="969"/>
      <c r="N31" s="969"/>
      <c r="O31" s="969"/>
      <c r="P31" s="969"/>
      <c r="Q31" s="969"/>
      <c r="R31" s="969"/>
      <c r="S31" s="969"/>
      <c r="T31" s="969"/>
      <c r="U31" s="969"/>
      <c r="V31" s="969"/>
      <c r="W31" s="969"/>
      <c r="X31" s="969"/>
      <c r="Y31" s="969"/>
      <c r="Z31" s="969"/>
      <c r="AA31" s="969"/>
      <c r="AB31" s="969"/>
      <c r="AC31" s="969"/>
      <c r="AD31" s="969"/>
      <c r="AE31" s="969"/>
      <c r="AF31" s="969"/>
      <c r="AG31" s="969"/>
      <c r="AH31" s="969"/>
      <c r="AI31" s="969"/>
      <c r="AJ31" s="969"/>
      <c r="AK31" s="969"/>
      <c r="AL31" s="969"/>
      <c r="AM31" s="969"/>
      <c r="AN31" s="969"/>
      <c r="AO31" s="969"/>
      <c r="AP31" s="969"/>
      <c r="AQ31" s="969"/>
      <c r="AR31" s="969"/>
      <c r="AS31" s="969"/>
      <c r="AT31" s="969"/>
      <c r="AU31" s="969"/>
      <c r="AV31" s="969"/>
      <c r="AW31" s="969"/>
      <c r="AX31" s="969"/>
      <c r="AY31" s="926"/>
      <c r="AZ31" s="927"/>
      <c r="BA31" s="927"/>
      <c r="BB31" s="927"/>
      <c r="BC31" s="928"/>
      <c r="BD31" s="930"/>
      <c r="BE31" s="927"/>
      <c r="BF31" s="927"/>
      <c r="BG31" s="927"/>
      <c r="BH31" s="927"/>
      <c r="BI31" s="928"/>
      <c r="BJ31" s="930"/>
      <c r="BK31" s="927"/>
      <c r="BL31" s="927"/>
      <c r="BM31" s="927"/>
      <c r="BN31" s="927"/>
      <c r="BO31" s="927"/>
      <c r="BP31" s="928"/>
      <c r="BQ31" s="934"/>
      <c r="BR31" s="935"/>
      <c r="BS31" s="935"/>
      <c r="BT31" s="935"/>
      <c r="BU31" s="935"/>
      <c r="BV31" s="936"/>
      <c r="BW31" s="934"/>
      <c r="BX31" s="935"/>
      <c r="BY31" s="935"/>
      <c r="BZ31" s="935"/>
      <c r="CA31" s="935"/>
      <c r="CB31" s="936"/>
      <c r="CC31" s="934"/>
      <c r="CD31" s="935"/>
      <c r="CE31" s="935"/>
      <c r="CF31" s="935"/>
      <c r="CG31" s="935"/>
      <c r="CH31" s="936"/>
      <c r="CI31" s="940"/>
      <c r="CJ31" s="941"/>
      <c r="CK31" s="941"/>
      <c r="CL31" s="941"/>
      <c r="CM31" s="941"/>
      <c r="CN31" s="942"/>
    </row>
    <row r="32" spans="1:92" ht="12" customHeight="1" x14ac:dyDescent="0.2">
      <c r="A32" s="982" t="s">
        <v>211</v>
      </c>
      <c r="B32" s="982"/>
      <c r="C32" s="982"/>
      <c r="D32" s="982"/>
      <c r="E32" s="983"/>
      <c r="F32" s="965" t="s">
        <v>47</v>
      </c>
      <c r="G32" s="965"/>
      <c r="H32" s="965"/>
      <c r="I32" s="965"/>
      <c r="J32" s="965"/>
      <c r="K32" s="965"/>
      <c r="L32" s="965"/>
      <c r="M32" s="965"/>
      <c r="N32" s="965"/>
      <c r="O32" s="965"/>
      <c r="P32" s="965"/>
      <c r="Q32" s="965"/>
      <c r="R32" s="965"/>
      <c r="S32" s="965"/>
      <c r="T32" s="965"/>
      <c r="U32" s="965"/>
      <c r="V32" s="965"/>
      <c r="W32" s="965"/>
      <c r="X32" s="965"/>
      <c r="Y32" s="965"/>
      <c r="Z32" s="965"/>
      <c r="AA32" s="965"/>
      <c r="AB32" s="965"/>
      <c r="AC32" s="965"/>
      <c r="AD32" s="965"/>
      <c r="AE32" s="965"/>
      <c r="AF32" s="965"/>
      <c r="AG32" s="965"/>
      <c r="AH32" s="965"/>
      <c r="AI32" s="965"/>
      <c r="AJ32" s="965"/>
      <c r="AK32" s="965"/>
      <c r="AL32" s="965"/>
      <c r="AM32" s="965"/>
      <c r="AN32" s="965"/>
      <c r="AO32" s="965"/>
      <c r="AP32" s="965"/>
      <c r="AQ32" s="965"/>
      <c r="AR32" s="965"/>
      <c r="AS32" s="965"/>
      <c r="AT32" s="965"/>
      <c r="AU32" s="965"/>
      <c r="AV32" s="965"/>
      <c r="AW32" s="965"/>
      <c r="AX32" s="965"/>
      <c r="AY32" s="923" t="s">
        <v>212</v>
      </c>
      <c r="AZ32" s="924"/>
      <c r="BA32" s="924"/>
      <c r="BB32" s="924"/>
      <c r="BC32" s="925"/>
      <c r="BD32" s="929" t="s">
        <v>54</v>
      </c>
      <c r="BE32" s="924"/>
      <c r="BF32" s="924"/>
      <c r="BG32" s="924"/>
      <c r="BH32" s="924"/>
      <c r="BI32" s="925"/>
      <c r="BJ32" s="929"/>
      <c r="BK32" s="924"/>
      <c r="BL32" s="924"/>
      <c r="BM32" s="924"/>
      <c r="BN32" s="924"/>
      <c r="BO32" s="924"/>
      <c r="BP32" s="925"/>
      <c r="BQ32" s="931">
        <f>BQ35</f>
        <v>1478483.7580000001</v>
      </c>
      <c r="BR32" s="932"/>
      <c r="BS32" s="932"/>
      <c r="BT32" s="932"/>
      <c r="BU32" s="932"/>
      <c r="BV32" s="933"/>
      <c r="BW32" s="931">
        <f t="shared" ref="BW32" si="4">BW35</f>
        <v>1478483.59</v>
      </c>
      <c r="BX32" s="932"/>
      <c r="BY32" s="932"/>
      <c r="BZ32" s="932"/>
      <c r="CA32" s="932"/>
      <c r="CB32" s="933"/>
      <c r="CC32" s="931">
        <f t="shared" ref="CC32" si="5">CC35</f>
        <v>1821882.993184</v>
      </c>
      <c r="CD32" s="932"/>
      <c r="CE32" s="932"/>
      <c r="CF32" s="932"/>
      <c r="CG32" s="932"/>
      <c r="CH32" s="933"/>
      <c r="CI32" s="937"/>
      <c r="CJ32" s="938"/>
      <c r="CK32" s="938"/>
      <c r="CL32" s="938"/>
      <c r="CM32" s="938"/>
      <c r="CN32" s="939"/>
    </row>
    <row r="33" spans="1:93" ht="12" customHeight="1" x14ac:dyDescent="0.2">
      <c r="A33" s="982"/>
      <c r="B33" s="982"/>
      <c r="C33" s="982"/>
      <c r="D33" s="982"/>
      <c r="E33" s="983"/>
      <c r="F33" s="990" t="s">
        <v>217</v>
      </c>
      <c r="G33" s="990"/>
      <c r="H33" s="990"/>
      <c r="I33" s="990"/>
      <c r="J33" s="990"/>
      <c r="K33" s="990"/>
      <c r="L33" s="990"/>
      <c r="M33" s="990"/>
      <c r="N33" s="990"/>
      <c r="O33" s="990"/>
      <c r="P33" s="990"/>
      <c r="Q33" s="990"/>
      <c r="R33" s="990"/>
      <c r="S33" s="990"/>
      <c r="T33" s="990"/>
      <c r="U33" s="990"/>
      <c r="V33" s="990"/>
      <c r="W33" s="990"/>
      <c r="X33" s="990"/>
      <c r="Y33" s="990"/>
      <c r="Z33" s="990"/>
      <c r="AA33" s="990"/>
      <c r="AB33" s="990"/>
      <c r="AC33" s="990"/>
      <c r="AD33" s="990"/>
      <c r="AE33" s="990"/>
      <c r="AF33" s="990"/>
      <c r="AG33" s="990"/>
      <c r="AH33" s="990"/>
      <c r="AI33" s="990"/>
      <c r="AJ33" s="990"/>
      <c r="AK33" s="990"/>
      <c r="AL33" s="990"/>
      <c r="AM33" s="990"/>
      <c r="AN33" s="990"/>
      <c r="AO33" s="990"/>
      <c r="AP33" s="990"/>
      <c r="AQ33" s="990"/>
      <c r="AR33" s="990"/>
      <c r="AS33" s="990"/>
      <c r="AT33" s="990"/>
      <c r="AU33" s="990"/>
      <c r="AV33" s="990"/>
      <c r="AW33" s="990"/>
      <c r="AX33" s="990"/>
      <c r="AY33" s="903"/>
      <c r="AZ33" s="904"/>
      <c r="BA33" s="904"/>
      <c r="BB33" s="904"/>
      <c r="BC33" s="905"/>
      <c r="BD33" s="909"/>
      <c r="BE33" s="904"/>
      <c r="BF33" s="904"/>
      <c r="BG33" s="904"/>
      <c r="BH33" s="904"/>
      <c r="BI33" s="905"/>
      <c r="BJ33" s="909"/>
      <c r="BK33" s="904"/>
      <c r="BL33" s="904"/>
      <c r="BM33" s="904"/>
      <c r="BN33" s="904"/>
      <c r="BO33" s="904"/>
      <c r="BP33" s="905"/>
      <c r="BQ33" s="911"/>
      <c r="BR33" s="912"/>
      <c r="BS33" s="912"/>
      <c r="BT33" s="912"/>
      <c r="BU33" s="912"/>
      <c r="BV33" s="913"/>
      <c r="BW33" s="911"/>
      <c r="BX33" s="912"/>
      <c r="BY33" s="912"/>
      <c r="BZ33" s="912"/>
      <c r="CA33" s="912"/>
      <c r="CB33" s="913"/>
      <c r="CC33" s="911"/>
      <c r="CD33" s="912"/>
      <c r="CE33" s="912"/>
      <c r="CF33" s="912"/>
      <c r="CG33" s="912"/>
      <c r="CH33" s="913"/>
      <c r="CI33" s="917"/>
      <c r="CJ33" s="918"/>
      <c r="CK33" s="918"/>
      <c r="CL33" s="918"/>
      <c r="CM33" s="918"/>
      <c r="CN33" s="919"/>
    </row>
    <row r="34" spans="1:93" ht="12" customHeight="1" x14ac:dyDescent="0.2">
      <c r="A34" s="982"/>
      <c r="B34" s="982"/>
      <c r="C34" s="982"/>
      <c r="D34" s="982"/>
      <c r="E34" s="983"/>
      <c r="F34" s="998" t="s">
        <v>218</v>
      </c>
      <c r="G34" s="998"/>
      <c r="H34" s="998"/>
      <c r="I34" s="998"/>
      <c r="J34" s="998"/>
      <c r="K34" s="998"/>
      <c r="L34" s="998"/>
      <c r="M34" s="998"/>
      <c r="N34" s="998"/>
      <c r="O34" s="998"/>
      <c r="P34" s="998"/>
      <c r="Q34" s="998"/>
      <c r="R34" s="998"/>
      <c r="S34" s="998"/>
      <c r="T34" s="998"/>
      <c r="U34" s="998"/>
      <c r="V34" s="998"/>
      <c r="W34" s="998"/>
      <c r="X34" s="998"/>
      <c r="Y34" s="998"/>
      <c r="Z34" s="998"/>
      <c r="AA34" s="998"/>
      <c r="AB34" s="998"/>
      <c r="AC34" s="998"/>
      <c r="AD34" s="998"/>
      <c r="AE34" s="998"/>
      <c r="AF34" s="998"/>
      <c r="AG34" s="998"/>
      <c r="AH34" s="998"/>
      <c r="AI34" s="998"/>
      <c r="AJ34" s="998"/>
      <c r="AK34" s="998"/>
      <c r="AL34" s="998"/>
      <c r="AM34" s="998"/>
      <c r="AN34" s="998"/>
      <c r="AO34" s="998"/>
      <c r="AP34" s="998"/>
      <c r="AQ34" s="998"/>
      <c r="AR34" s="998"/>
      <c r="AS34" s="998"/>
      <c r="AT34" s="998"/>
      <c r="AU34" s="998"/>
      <c r="AV34" s="998"/>
      <c r="AW34" s="998"/>
      <c r="AX34" s="998"/>
      <c r="AY34" s="926"/>
      <c r="AZ34" s="927"/>
      <c r="BA34" s="927"/>
      <c r="BB34" s="927"/>
      <c r="BC34" s="928"/>
      <c r="BD34" s="930"/>
      <c r="BE34" s="927"/>
      <c r="BF34" s="927"/>
      <c r="BG34" s="927"/>
      <c r="BH34" s="927"/>
      <c r="BI34" s="928"/>
      <c r="BJ34" s="930"/>
      <c r="BK34" s="927"/>
      <c r="BL34" s="927"/>
      <c r="BM34" s="927"/>
      <c r="BN34" s="927"/>
      <c r="BO34" s="927"/>
      <c r="BP34" s="928"/>
      <c r="BQ34" s="934"/>
      <c r="BR34" s="935"/>
      <c r="BS34" s="935"/>
      <c r="BT34" s="935"/>
      <c r="BU34" s="935"/>
      <c r="BV34" s="936"/>
      <c r="BW34" s="934"/>
      <c r="BX34" s="935"/>
      <c r="BY34" s="935"/>
      <c r="BZ34" s="935"/>
      <c r="CA34" s="935"/>
      <c r="CB34" s="936"/>
      <c r="CC34" s="934"/>
      <c r="CD34" s="935"/>
      <c r="CE34" s="935"/>
      <c r="CF34" s="935"/>
      <c r="CG34" s="935"/>
      <c r="CH34" s="936"/>
      <c r="CI34" s="940"/>
      <c r="CJ34" s="941"/>
      <c r="CK34" s="941"/>
      <c r="CL34" s="941"/>
      <c r="CM34" s="941"/>
      <c r="CN34" s="942"/>
    </row>
    <row r="35" spans="1:93" ht="12" customHeight="1" x14ac:dyDescent="0.2">
      <c r="A35" s="982" t="s">
        <v>213</v>
      </c>
      <c r="B35" s="982"/>
      <c r="C35" s="982"/>
      <c r="D35" s="982"/>
      <c r="E35" s="983"/>
      <c r="F35" s="962" t="s">
        <v>47</v>
      </c>
      <c r="G35" s="962"/>
      <c r="H35" s="962"/>
      <c r="I35" s="962"/>
      <c r="J35" s="962"/>
      <c r="K35" s="962"/>
      <c r="L35" s="962"/>
      <c r="M35" s="962"/>
      <c r="N35" s="962"/>
      <c r="O35" s="962"/>
      <c r="P35" s="962"/>
      <c r="Q35" s="962"/>
      <c r="R35" s="962"/>
      <c r="S35" s="962"/>
      <c r="T35" s="962"/>
      <c r="U35" s="962"/>
      <c r="V35" s="962"/>
      <c r="W35" s="962"/>
      <c r="X35" s="962"/>
      <c r="Y35" s="962"/>
      <c r="Z35" s="962"/>
      <c r="AA35" s="962"/>
      <c r="AB35" s="962"/>
      <c r="AC35" s="962"/>
      <c r="AD35" s="962"/>
      <c r="AE35" s="962"/>
      <c r="AF35" s="962"/>
      <c r="AG35" s="962"/>
      <c r="AH35" s="962"/>
      <c r="AI35" s="962"/>
      <c r="AJ35" s="962"/>
      <c r="AK35" s="962"/>
      <c r="AL35" s="962"/>
      <c r="AM35" s="962"/>
      <c r="AN35" s="962"/>
      <c r="AO35" s="962"/>
      <c r="AP35" s="962"/>
      <c r="AQ35" s="962"/>
      <c r="AR35" s="962"/>
      <c r="AS35" s="962"/>
      <c r="AT35" s="962"/>
      <c r="AU35" s="962"/>
      <c r="AV35" s="962"/>
      <c r="AW35" s="962"/>
      <c r="AX35" s="962"/>
      <c r="AY35" s="923" t="s">
        <v>214</v>
      </c>
      <c r="AZ35" s="924"/>
      <c r="BA35" s="924"/>
      <c r="BB35" s="924"/>
      <c r="BC35" s="925"/>
      <c r="BD35" s="929" t="s">
        <v>54</v>
      </c>
      <c r="BE35" s="924"/>
      <c r="BF35" s="924"/>
      <c r="BG35" s="924"/>
      <c r="BH35" s="924"/>
      <c r="BI35" s="925"/>
      <c r="BJ35" s="929"/>
      <c r="BK35" s="924"/>
      <c r="BL35" s="924"/>
      <c r="BM35" s="924"/>
      <c r="BN35" s="924"/>
      <c r="BO35" s="924"/>
      <c r="BP35" s="925"/>
      <c r="BQ35" s="931">
        <f>'титульный, раздел 1'!CB184</f>
        <v>1478483.7580000001</v>
      </c>
      <c r="BR35" s="932"/>
      <c r="BS35" s="932"/>
      <c r="BT35" s="932"/>
      <c r="BU35" s="932"/>
      <c r="BV35" s="933"/>
      <c r="BW35" s="931">
        <f>'титульный, раздел 1'!CJ184</f>
        <v>1478483.59</v>
      </c>
      <c r="BX35" s="932"/>
      <c r="BY35" s="932"/>
      <c r="BZ35" s="932"/>
      <c r="CA35" s="932"/>
      <c r="CB35" s="933"/>
      <c r="CC35" s="931">
        <f>'титульный, раздел 1'!CR184</f>
        <v>1821882.993184</v>
      </c>
      <c r="CD35" s="932"/>
      <c r="CE35" s="932"/>
      <c r="CF35" s="932"/>
      <c r="CG35" s="932"/>
      <c r="CH35" s="933"/>
      <c r="CI35" s="937"/>
      <c r="CJ35" s="938"/>
      <c r="CK35" s="938"/>
      <c r="CL35" s="938"/>
      <c r="CM35" s="938"/>
      <c r="CN35" s="939"/>
    </row>
    <row r="36" spans="1:93" ht="12" customHeight="1" x14ac:dyDescent="0.2">
      <c r="A36" s="982"/>
      <c r="B36" s="982"/>
      <c r="C36" s="982"/>
      <c r="D36" s="982"/>
      <c r="E36" s="983"/>
      <c r="F36" s="964" t="s">
        <v>219</v>
      </c>
      <c r="G36" s="964"/>
      <c r="H36" s="964"/>
      <c r="I36" s="964"/>
      <c r="J36" s="964"/>
      <c r="K36" s="964"/>
      <c r="L36" s="964"/>
      <c r="M36" s="964"/>
      <c r="N36" s="964"/>
      <c r="O36" s="964"/>
      <c r="P36" s="964"/>
      <c r="Q36" s="964"/>
      <c r="R36" s="964"/>
      <c r="S36" s="964"/>
      <c r="T36" s="964"/>
      <c r="U36" s="964"/>
      <c r="V36" s="964"/>
      <c r="W36" s="964"/>
      <c r="X36" s="964"/>
      <c r="Y36" s="964"/>
      <c r="Z36" s="964"/>
      <c r="AA36" s="964"/>
      <c r="AB36" s="964"/>
      <c r="AC36" s="964"/>
      <c r="AD36" s="964"/>
      <c r="AE36" s="964"/>
      <c r="AF36" s="964"/>
      <c r="AG36" s="964"/>
      <c r="AH36" s="964"/>
      <c r="AI36" s="964"/>
      <c r="AJ36" s="964"/>
      <c r="AK36" s="964"/>
      <c r="AL36" s="964"/>
      <c r="AM36" s="964"/>
      <c r="AN36" s="964"/>
      <c r="AO36" s="964"/>
      <c r="AP36" s="964"/>
      <c r="AQ36" s="964"/>
      <c r="AR36" s="964"/>
      <c r="AS36" s="964"/>
      <c r="AT36" s="964"/>
      <c r="AU36" s="964"/>
      <c r="AV36" s="964"/>
      <c r="AW36" s="964"/>
      <c r="AX36" s="964"/>
      <c r="AY36" s="926"/>
      <c r="AZ36" s="927"/>
      <c r="BA36" s="927"/>
      <c r="BB36" s="927"/>
      <c r="BC36" s="928"/>
      <c r="BD36" s="930"/>
      <c r="BE36" s="927"/>
      <c r="BF36" s="927"/>
      <c r="BG36" s="927"/>
      <c r="BH36" s="927"/>
      <c r="BI36" s="928"/>
      <c r="BJ36" s="930"/>
      <c r="BK36" s="927"/>
      <c r="BL36" s="927"/>
      <c r="BM36" s="927"/>
      <c r="BN36" s="927"/>
      <c r="BO36" s="927"/>
      <c r="BP36" s="928"/>
      <c r="BQ36" s="934"/>
      <c r="BR36" s="935"/>
      <c r="BS36" s="935"/>
      <c r="BT36" s="935"/>
      <c r="BU36" s="935"/>
      <c r="BV36" s="936"/>
      <c r="BW36" s="934"/>
      <c r="BX36" s="935"/>
      <c r="BY36" s="935"/>
      <c r="BZ36" s="935"/>
      <c r="CA36" s="935"/>
      <c r="CB36" s="936"/>
      <c r="CC36" s="934"/>
      <c r="CD36" s="935"/>
      <c r="CE36" s="935"/>
      <c r="CF36" s="935"/>
      <c r="CG36" s="935"/>
      <c r="CH36" s="936"/>
      <c r="CI36" s="940"/>
      <c r="CJ36" s="941"/>
      <c r="CK36" s="941"/>
      <c r="CL36" s="941"/>
      <c r="CM36" s="941"/>
      <c r="CN36" s="942"/>
      <c r="CO36" s="1" t="s">
        <v>1057</v>
      </c>
    </row>
    <row r="37" spans="1:93" ht="15" customHeight="1" x14ac:dyDescent="0.2">
      <c r="A37" s="982" t="s">
        <v>215</v>
      </c>
      <c r="B37" s="982"/>
      <c r="C37" s="982"/>
      <c r="D37" s="982"/>
      <c r="E37" s="983"/>
      <c r="F37" s="966" t="s">
        <v>430</v>
      </c>
      <c r="G37" s="967"/>
      <c r="H37" s="967"/>
      <c r="I37" s="967"/>
      <c r="J37" s="967"/>
      <c r="K37" s="967"/>
      <c r="L37" s="967"/>
      <c r="M37" s="967"/>
      <c r="N37" s="967"/>
      <c r="O37" s="967"/>
      <c r="P37" s="967"/>
      <c r="Q37" s="967"/>
      <c r="R37" s="967"/>
      <c r="S37" s="967"/>
      <c r="T37" s="967"/>
      <c r="U37" s="967"/>
      <c r="V37" s="967"/>
      <c r="W37" s="967"/>
      <c r="X37" s="967"/>
      <c r="Y37" s="967"/>
      <c r="Z37" s="967"/>
      <c r="AA37" s="967"/>
      <c r="AB37" s="967"/>
      <c r="AC37" s="967"/>
      <c r="AD37" s="967"/>
      <c r="AE37" s="967"/>
      <c r="AF37" s="967"/>
      <c r="AG37" s="967"/>
      <c r="AH37" s="967"/>
      <c r="AI37" s="967"/>
      <c r="AJ37" s="967"/>
      <c r="AK37" s="967"/>
      <c r="AL37" s="967"/>
      <c r="AM37" s="967"/>
      <c r="AN37" s="967"/>
      <c r="AO37" s="967"/>
      <c r="AP37" s="967"/>
      <c r="AQ37" s="967"/>
      <c r="AR37" s="967"/>
      <c r="AS37" s="967"/>
      <c r="AT37" s="967"/>
      <c r="AU37" s="967"/>
      <c r="AV37" s="967"/>
      <c r="AW37" s="967"/>
      <c r="AX37" s="968"/>
      <c r="AY37" s="943" t="s">
        <v>216</v>
      </c>
      <c r="AZ37" s="944"/>
      <c r="BA37" s="944"/>
      <c r="BB37" s="944"/>
      <c r="BC37" s="944"/>
      <c r="BD37" s="944" t="s">
        <v>54</v>
      </c>
      <c r="BE37" s="944"/>
      <c r="BF37" s="944"/>
      <c r="BG37" s="944"/>
      <c r="BH37" s="944"/>
      <c r="BI37" s="944"/>
      <c r="BJ37" s="944"/>
      <c r="BK37" s="944"/>
      <c r="BL37" s="944"/>
      <c r="BM37" s="944"/>
      <c r="BN37" s="944"/>
      <c r="BO37" s="944"/>
      <c r="BP37" s="944"/>
      <c r="BQ37" s="945"/>
      <c r="BR37" s="945"/>
      <c r="BS37" s="945"/>
      <c r="BT37" s="945"/>
      <c r="BU37" s="945"/>
      <c r="BV37" s="945"/>
      <c r="BW37" s="945"/>
      <c r="BX37" s="945"/>
      <c r="BY37" s="945"/>
      <c r="BZ37" s="945"/>
      <c r="CA37" s="945"/>
      <c r="CB37" s="945"/>
      <c r="CC37" s="945"/>
      <c r="CD37" s="945"/>
      <c r="CE37" s="945"/>
      <c r="CF37" s="945"/>
      <c r="CG37" s="945"/>
      <c r="CH37" s="945"/>
      <c r="CI37" s="946"/>
      <c r="CJ37" s="946"/>
      <c r="CK37" s="946"/>
      <c r="CL37" s="946"/>
      <c r="CM37" s="946"/>
      <c r="CN37" s="947"/>
    </row>
    <row r="38" spans="1:93" ht="12" customHeight="1" x14ac:dyDescent="0.2">
      <c r="A38" s="927" t="s">
        <v>229</v>
      </c>
      <c r="B38" s="927"/>
      <c r="C38" s="927"/>
      <c r="D38" s="927"/>
      <c r="E38" s="928"/>
      <c r="F38" s="990" t="s">
        <v>245</v>
      </c>
      <c r="G38" s="990"/>
      <c r="H38" s="990"/>
      <c r="I38" s="990"/>
      <c r="J38" s="990"/>
      <c r="K38" s="990"/>
      <c r="L38" s="990"/>
      <c r="M38" s="990"/>
      <c r="N38" s="990"/>
      <c r="O38" s="990"/>
      <c r="P38" s="990"/>
      <c r="Q38" s="990"/>
      <c r="R38" s="990"/>
      <c r="S38" s="990"/>
      <c r="T38" s="990"/>
      <c r="U38" s="990"/>
      <c r="V38" s="990"/>
      <c r="W38" s="990"/>
      <c r="X38" s="990"/>
      <c r="Y38" s="990"/>
      <c r="Z38" s="990"/>
      <c r="AA38" s="990"/>
      <c r="AB38" s="990"/>
      <c r="AC38" s="990"/>
      <c r="AD38" s="990"/>
      <c r="AE38" s="990"/>
      <c r="AF38" s="990"/>
      <c r="AG38" s="990"/>
      <c r="AH38" s="990"/>
      <c r="AI38" s="990"/>
      <c r="AJ38" s="990"/>
      <c r="AK38" s="990"/>
      <c r="AL38" s="990"/>
      <c r="AM38" s="990"/>
      <c r="AN38" s="990"/>
      <c r="AO38" s="990"/>
      <c r="AP38" s="990"/>
      <c r="AQ38" s="990"/>
      <c r="AR38" s="990"/>
      <c r="AS38" s="990"/>
      <c r="AT38" s="990"/>
      <c r="AU38" s="990"/>
      <c r="AV38" s="990"/>
      <c r="AW38" s="990"/>
      <c r="AX38" s="990"/>
      <c r="AY38" s="903" t="s">
        <v>230</v>
      </c>
      <c r="AZ38" s="904"/>
      <c r="BA38" s="904"/>
      <c r="BB38" s="904"/>
      <c r="BC38" s="905"/>
      <c r="BD38" s="909" t="s">
        <v>54</v>
      </c>
      <c r="BE38" s="904"/>
      <c r="BF38" s="904"/>
      <c r="BG38" s="904"/>
      <c r="BH38" s="904"/>
      <c r="BI38" s="905"/>
      <c r="BJ38" s="909"/>
      <c r="BK38" s="904"/>
      <c r="BL38" s="904"/>
      <c r="BM38" s="904"/>
      <c r="BN38" s="904"/>
      <c r="BO38" s="904"/>
      <c r="BP38" s="905"/>
      <c r="BQ38" s="911">
        <f t="shared" ref="BQ38" si="6">BQ40</f>
        <v>6374800</v>
      </c>
      <c r="BR38" s="912"/>
      <c r="BS38" s="912"/>
      <c r="BT38" s="912"/>
      <c r="BU38" s="912"/>
      <c r="BV38" s="913"/>
      <c r="BW38" s="911">
        <f t="shared" ref="BW38" si="7">BW40</f>
        <v>5289200</v>
      </c>
      <c r="BX38" s="912"/>
      <c r="BY38" s="912"/>
      <c r="BZ38" s="912"/>
      <c r="CA38" s="912"/>
      <c r="CB38" s="913"/>
      <c r="CC38" s="911">
        <f>CC40</f>
        <v>4457000</v>
      </c>
      <c r="CD38" s="912"/>
      <c r="CE38" s="912"/>
      <c r="CF38" s="912"/>
      <c r="CG38" s="912"/>
      <c r="CH38" s="913"/>
      <c r="CI38" s="917"/>
      <c r="CJ38" s="918"/>
      <c r="CK38" s="918"/>
      <c r="CL38" s="918"/>
      <c r="CM38" s="918"/>
      <c r="CN38" s="919"/>
    </row>
    <row r="39" spans="1:93" ht="12" customHeight="1" x14ac:dyDescent="0.2">
      <c r="A39" s="982"/>
      <c r="B39" s="982"/>
      <c r="C39" s="982"/>
      <c r="D39" s="982"/>
      <c r="E39" s="983"/>
      <c r="F39" s="998" t="s">
        <v>246</v>
      </c>
      <c r="G39" s="998"/>
      <c r="H39" s="998"/>
      <c r="I39" s="998"/>
      <c r="J39" s="998"/>
      <c r="K39" s="998"/>
      <c r="L39" s="998"/>
      <c r="M39" s="998"/>
      <c r="N39" s="998"/>
      <c r="O39" s="998"/>
      <c r="P39" s="998"/>
      <c r="Q39" s="998"/>
      <c r="R39" s="998"/>
      <c r="S39" s="998"/>
      <c r="T39" s="998"/>
      <c r="U39" s="998"/>
      <c r="V39" s="998"/>
      <c r="W39" s="998"/>
      <c r="X39" s="998"/>
      <c r="Y39" s="998"/>
      <c r="Z39" s="998"/>
      <c r="AA39" s="998"/>
      <c r="AB39" s="998"/>
      <c r="AC39" s="998"/>
      <c r="AD39" s="998"/>
      <c r="AE39" s="998"/>
      <c r="AF39" s="998"/>
      <c r="AG39" s="998"/>
      <c r="AH39" s="998"/>
      <c r="AI39" s="998"/>
      <c r="AJ39" s="998"/>
      <c r="AK39" s="998"/>
      <c r="AL39" s="998"/>
      <c r="AM39" s="998"/>
      <c r="AN39" s="998"/>
      <c r="AO39" s="998"/>
      <c r="AP39" s="998"/>
      <c r="AQ39" s="998"/>
      <c r="AR39" s="998"/>
      <c r="AS39" s="998"/>
      <c r="AT39" s="998"/>
      <c r="AU39" s="998"/>
      <c r="AV39" s="998"/>
      <c r="AW39" s="998"/>
      <c r="AX39" s="998"/>
      <c r="AY39" s="926"/>
      <c r="AZ39" s="927"/>
      <c r="BA39" s="927"/>
      <c r="BB39" s="927"/>
      <c r="BC39" s="928"/>
      <c r="BD39" s="930"/>
      <c r="BE39" s="927"/>
      <c r="BF39" s="927"/>
      <c r="BG39" s="927"/>
      <c r="BH39" s="927"/>
      <c r="BI39" s="928"/>
      <c r="BJ39" s="930"/>
      <c r="BK39" s="927"/>
      <c r="BL39" s="927"/>
      <c r="BM39" s="927"/>
      <c r="BN39" s="927"/>
      <c r="BO39" s="927"/>
      <c r="BP39" s="928"/>
      <c r="BQ39" s="934"/>
      <c r="BR39" s="935"/>
      <c r="BS39" s="935"/>
      <c r="BT39" s="935"/>
      <c r="BU39" s="935"/>
      <c r="BV39" s="936"/>
      <c r="BW39" s="934"/>
      <c r="BX39" s="935"/>
      <c r="BY39" s="935"/>
      <c r="BZ39" s="935"/>
      <c r="CA39" s="935"/>
      <c r="CB39" s="936"/>
      <c r="CC39" s="934"/>
      <c r="CD39" s="935"/>
      <c r="CE39" s="935"/>
      <c r="CF39" s="935"/>
      <c r="CG39" s="935"/>
      <c r="CH39" s="936"/>
      <c r="CI39" s="940"/>
      <c r="CJ39" s="941"/>
      <c r="CK39" s="941"/>
      <c r="CL39" s="941"/>
      <c r="CM39" s="941"/>
      <c r="CN39" s="942"/>
    </row>
    <row r="40" spans="1:93" ht="12" customHeight="1" x14ac:dyDescent="0.2">
      <c r="A40" s="982" t="s">
        <v>231</v>
      </c>
      <c r="B40" s="982"/>
      <c r="C40" s="982"/>
      <c r="D40" s="982"/>
      <c r="E40" s="983"/>
      <c r="F40" s="962" t="s">
        <v>47</v>
      </c>
      <c r="G40" s="962"/>
      <c r="H40" s="962"/>
      <c r="I40" s="962"/>
      <c r="J40" s="962"/>
      <c r="K40" s="962"/>
      <c r="L40" s="962"/>
      <c r="M40" s="962"/>
      <c r="N40" s="962"/>
      <c r="O40" s="962"/>
      <c r="P40" s="962"/>
      <c r="Q40" s="962"/>
      <c r="R40" s="962"/>
      <c r="S40" s="962"/>
      <c r="T40" s="962"/>
      <c r="U40" s="962"/>
      <c r="V40" s="962"/>
      <c r="W40" s="962"/>
      <c r="X40" s="962"/>
      <c r="Y40" s="962"/>
      <c r="Z40" s="962"/>
      <c r="AA40" s="962"/>
      <c r="AB40" s="962"/>
      <c r="AC40" s="962"/>
      <c r="AD40" s="962"/>
      <c r="AE40" s="962"/>
      <c r="AF40" s="962"/>
      <c r="AG40" s="962"/>
      <c r="AH40" s="962"/>
      <c r="AI40" s="962"/>
      <c r="AJ40" s="962"/>
      <c r="AK40" s="962"/>
      <c r="AL40" s="962"/>
      <c r="AM40" s="962"/>
      <c r="AN40" s="962"/>
      <c r="AO40" s="962"/>
      <c r="AP40" s="962"/>
      <c r="AQ40" s="962"/>
      <c r="AR40" s="962"/>
      <c r="AS40" s="962"/>
      <c r="AT40" s="962"/>
      <c r="AU40" s="962"/>
      <c r="AV40" s="962"/>
      <c r="AW40" s="962"/>
      <c r="AX40" s="962"/>
      <c r="AY40" s="923" t="s">
        <v>233</v>
      </c>
      <c r="AZ40" s="924"/>
      <c r="BA40" s="924"/>
      <c r="BB40" s="924"/>
      <c r="BC40" s="925"/>
      <c r="BD40" s="929" t="s">
        <v>54</v>
      </c>
      <c r="BE40" s="924"/>
      <c r="BF40" s="924"/>
      <c r="BG40" s="924"/>
      <c r="BH40" s="924"/>
      <c r="BI40" s="925"/>
      <c r="BJ40" s="929"/>
      <c r="BK40" s="924"/>
      <c r="BL40" s="924"/>
      <c r="BM40" s="924"/>
      <c r="BN40" s="924"/>
      <c r="BO40" s="924"/>
      <c r="BP40" s="925"/>
      <c r="BQ40" s="931">
        <f>'титульный, раздел 1'!CB185+'титульный, раздел 1'!CB248</f>
        <v>6374800</v>
      </c>
      <c r="BR40" s="932"/>
      <c r="BS40" s="932"/>
      <c r="BT40" s="932"/>
      <c r="BU40" s="932"/>
      <c r="BV40" s="933"/>
      <c r="BW40" s="931">
        <f>'титульный, раздел 1'!CJ185+'титульный, раздел 1'!CJ248</f>
        <v>5289200</v>
      </c>
      <c r="BX40" s="932"/>
      <c r="BY40" s="932"/>
      <c r="BZ40" s="932"/>
      <c r="CA40" s="932"/>
      <c r="CB40" s="933"/>
      <c r="CC40" s="931">
        <f>'титульный, раздел 1'!CR185+'титульный, раздел 1'!CR248</f>
        <v>4457000</v>
      </c>
      <c r="CD40" s="932"/>
      <c r="CE40" s="932"/>
      <c r="CF40" s="932"/>
      <c r="CG40" s="932"/>
      <c r="CH40" s="933"/>
      <c r="CI40" s="937"/>
      <c r="CJ40" s="938"/>
      <c r="CK40" s="938"/>
      <c r="CL40" s="938"/>
      <c r="CM40" s="938"/>
      <c r="CN40" s="939"/>
    </row>
    <row r="41" spans="1:93" ht="12" customHeight="1" x14ac:dyDescent="0.2">
      <c r="A41" s="982"/>
      <c r="B41" s="982"/>
      <c r="C41" s="982"/>
      <c r="D41" s="982"/>
      <c r="E41" s="983"/>
      <c r="F41" s="964" t="s">
        <v>219</v>
      </c>
      <c r="G41" s="964"/>
      <c r="H41" s="964"/>
      <c r="I41" s="964"/>
      <c r="J41" s="964"/>
      <c r="K41" s="964"/>
      <c r="L41" s="964"/>
      <c r="M41" s="964"/>
      <c r="N41" s="964"/>
      <c r="O41" s="964"/>
      <c r="P41" s="964"/>
      <c r="Q41" s="964"/>
      <c r="R41" s="964"/>
      <c r="S41" s="964"/>
      <c r="T41" s="964"/>
      <c r="U41" s="964"/>
      <c r="V41" s="964"/>
      <c r="W41" s="964"/>
      <c r="X41" s="964"/>
      <c r="Y41" s="964"/>
      <c r="Z41" s="964"/>
      <c r="AA41" s="964"/>
      <c r="AB41" s="964"/>
      <c r="AC41" s="964"/>
      <c r="AD41" s="964"/>
      <c r="AE41" s="964"/>
      <c r="AF41" s="964"/>
      <c r="AG41" s="964"/>
      <c r="AH41" s="964"/>
      <c r="AI41" s="964"/>
      <c r="AJ41" s="964"/>
      <c r="AK41" s="964"/>
      <c r="AL41" s="964"/>
      <c r="AM41" s="964"/>
      <c r="AN41" s="964"/>
      <c r="AO41" s="964"/>
      <c r="AP41" s="964"/>
      <c r="AQ41" s="964"/>
      <c r="AR41" s="964"/>
      <c r="AS41" s="964"/>
      <c r="AT41" s="964"/>
      <c r="AU41" s="964"/>
      <c r="AV41" s="964"/>
      <c r="AW41" s="964"/>
      <c r="AX41" s="964"/>
      <c r="AY41" s="926"/>
      <c r="AZ41" s="927"/>
      <c r="BA41" s="927"/>
      <c r="BB41" s="927"/>
      <c r="BC41" s="928"/>
      <c r="BD41" s="930"/>
      <c r="BE41" s="927"/>
      <c r="BF41" s="927"/>
      <c r="BG41" s="927"/>
      <c r="BH41" s="927"/>
      <c r="BI41" s="928"/>
      <c r="BJ41" s="930"/>
      <c r="BK41" s="927"/>
      <c r="BL41" s="927"/>
      <c r="BM41" s="927"/>
      <c r="BN41" s="927"/>
      <c r="BO41" s="927"/>
      <c r="BP41" s="928"/>
      <c r="BQ41" s="934"/>
      <c r="BR41" s="935"/>
      <c r="BS41" s="935"/>
      <c r="BT41" s="935"/>
      <c r="BU41" s="935"/>
      <c r="BV41" s="936"/>
      <c r="BW41" s="934"/>
      <c r="BX41" s="935"/>
      <c r="BY41" s="935"/>
      <c r="BZ41" s="935"/>
      <c r="CA41" s="935"/>
      <c r="CB41" s="936"/>
      <c r="CC41" s="934"/>
      <c r="CD41" s="935"/>
      <c r="CE41" s="935"/>
      <c r="CF41" s="935"/>
      <c r="CG41" s="935"/>
      <c r="CH41" s="936"/>
      <c r="CI41" s="940"/>
      <c r="CJ41" s="941"/>
      <c r="CK41" s="941"/>
      <c r="CL41" s="941"/>
      <c r="CM41" s="941"/>
      <c r="CN41" s="942"/>
      <c r="CO41" s="1" t="s">
        <v>485</v>
      </c>
    </row>
    <row r="42" spans="1:93" x14ac:dyDescent="0.2">
      <c r="A42" s="982"/>
      <c r="B42" s="982"/>
      <c r="C42" s="982"/>
      <c r="D42" s="982"/>
      <c r="E42" s="983"/>
      <c r="F42" s="961" t="s">
        <v>431</v>
      </c>
      <c r="G42" s="962"/>
      <c r="H42" s="962"/>
      <c r="I42" s="962"/>
      <c r="J42" s="962"/>
      <c r="K42" s="962"/>
      <c r="L42" s="962"/>
      <c r="M42" s="962"/>
      <c r="N42" s="962"/>
      <c r="O42" s="962"/>
      <c r="P42" s="962"/>
      <c r="Q42" s="962"/>
      <c r="R42" s="962"/>
      <c r="S42" s="962"/>
      <c r="T42" s="962"/>
      <c r="U42" s="962"/>
      <c r="V42" s="962"/>
      <c r="W42" s="962"/>
      <c r="X42" s="962"/>
      <c r="Y42" s="962"/>
      <c r="Z42" s="962"/>
      <c r="AA42" s="962"/>
      <c r="AB42" s="962"/>
      <c r="AC42" s="962"/>
      <c r="AD42" s="962"/>
      <c r="AE42" s="962"/>
      <c r="AF42" s="962"/>
      <c r="AG42" s="962"/>
      <c r="AH42" s="962"/>
      <c r="AI42" s="962"/>
      <c r="AJ42" s="962"/>
      <c r="AK42" s="962"/>
      <c r="AL42" s="962"/>
      <c r="AM42" s="962"/>
      <c r="AN42" s="962"/>
      <c r="AO42" s="962"/>
      <c r="AP42" s="962"/>
      <c r="AQ42" s="962"/>
      <c r="AR42" s="962"/>
      <c r="AS42" s="962"/>
      <c r="AT42" s="962"/>
      <c r="AU42" s="962"/>
      <c r="AV42" s="962"/>
      <c r="AW42" s="962"/>
      <c r="AX42" s="963"/>
      <c r="AY42" s="923" t="s">
        <v>300</v>
      </c>
      <c r="AZ42" s="924"/>
      <c r="BA42" s="924"/>
      <c r="BB42" s="924"/>
      <c r="BC42" s="925"/>
      <c r="BD42" s="929" t="s">
        <v>54</v>
      </c>
      <c r="BE42" s="924"/>
      <c r="BF42" s="924"/>
      <c r="BG42" s="924"/>
      <c r="BH42" s="924"/>
      <c r="BI42" s="925"/>
      <c r="BJ42" s="929"/>
      <c r="BK42" s="924"/>
      <c r="BL42" s="924"/>
      <c r="BM42" s="924"/>
      <c r="BN42" s="924"/>
      <c r="BO42" s="924"/>
      <c r="BP42" s="925"/>
      <c r="BQ42" s="931"/>
      <c r="BR42" s="932"/>
      <c r="BS42" s="932"/>
      <c r="BT42" s="932"/>
      <c r="BU42" s="932"/>
      <c r="BV42" s="933"/>
      <c r="BW42" s="931"/>
      <c r="BX42" s="932"/>
      <c r="BY42" s="932"/>
      <c r="BZ42" s="932"/>
      <c r="CA42" s="932"/>
      <c r="CB42" s="933"/>
      <c r="CC42" s="931"/>
      <c r="CD42" s="932"/>
      <c r="CE42" s="932"/>
      <c r="CF42" s="932"/>
      <c r="CG42" s="932"/>
      <c r="CH42" s="933"/>
      <c r="CI42" s="937"/>
      <c r="CJ42" s="938"/>
      <c r="CK42" s="938"/>
      <c r="CL42" s="938"/>
      <c r="CM42" s="938"/>
      <c r="CN42" s="939"/>
    </row>
    <row r="43" spans="1:93" ht="12" customHeight="1" x14ac:dyDescent="0.2">
      <c r="A43" s="982"/>
      <c r="B43" s="982"/>
      <c r="C43" s="982"/>
      <c r="D43" s="982"/>
      <c r="E43" s="983"/>
      <c r="F43" s="964"/>
      <c r="G43" s="964"/>
      <c r="H43" s="964"/>
      <c r="I43" s="964"/>
      <c r="J43" s="964"/>
      <c r="K43" s="964"/>
      <c r="L43" s="964"/>
      <c r="M43" s="964"/>
      <c r="N43" s="964"/>
      <c r="O43" s="964"/>
      <c r="P43" s="964"/>
      <c r="Q43" s="964"/>
      <c r="R43" s="964"/>
      <c r="S43" s="964"/>
      <c r="T43" s="964"/>
      <c r="U43" s="964"/>
      <c r="V43" s="964"/>
      <c r="W43" s="964"/>
      <c r="X43" s="964"/>
      <c r="Y43" s="964"/>
      <c r="Z43" s="964"/>
      <c r="AA43" s="964"/>
      <c r="AB43" s="964"/>
      <c r="AC43" s="964"/>
      <c r="AD43" s="964"/>
      <c r="AE43" s="964"/>
      <c r="AF43" s="964"/>
      <c r="AG43" s="964"/>
      <c r="AH43" s="964"/>
      <c r="AI43" s="964"/>
      <c r="AJ43" s="964"/>
      <c r="AK43" s="964"/>
      <c r="AL43" s="964"/>
      <c r="AM43" s="964"/>
      <c r="AN43" s="964"/>
      <c r="AO43" s="964"/>
      <c r="AP43" s="964"/>
      <c r="AQ43" s="964"/>
      <c r="AR43" s="964"/>
      <c r="AS43" s="964"/>
      <c r="AT43" s="964"/>
      <c r="AU43" s="964"/>
      <c r="AV43" s="964"/>
      <c r="AW43" s="964"/>
      <c r="AX43" s="964"/>
      <c r="AY43" s="926"/>
      <c r="AZ43" s="927"/>
      <c r="BA43" s="927"/>
      <c r="BB43" s="927"/>
      <c r="BC43" s="928"/>
      <c r="BD43" s="930"/>
      <c r="BE43" s="927"/>
      <c r="BF43" s="927"/>
      <c r="BG43" s="927"/>
      <c r="BH43" s="927"/>
      <c r="BI43" s="928"/>
      <c r="BJ43" s="930"/>
      <c r="BK43" s="927"/>
      <c r="BL43" s="927"/>
      <c r="BM43" s="927"/>
      <c r="BN43" s="927"/>
      <c r="BO43" s="927"/>
      <c r="BP43" s="928"/>
      <c r="BQ43" s="934"/>
      <c r="BR43" s="935"/>
      <c r="BS43" s="935"/>
      <c r="BT43" s="935"/>
      <c r="BU43" s="935"/>
      <c r="BV43" s="936"/>
      <c r="BW43" s="934"/>
      <c r="BX43" s="935"/>
      <c r="BY43" s="935"/>
      <c r="BZ43" s="935"/>
      <c r="CA43" s="935"/>
      <c r="CB43" s="936"/>
      <c r="CC43" s="934"/>
      <c r="CD43" s="935"/>
      <c r="CE43" s="935"/>
      <c r="CF43" s="935"/>
      <c r="CG43" s="935"/>
      <c r="CH43" s="936"/>
      <c r="CI43" s="940"/>
      <c r="CJ43" s="941"/>
      <c r="CK43" s="941"/>
      <c r="CL43" s="941"/>
      <c r="CM43" s="941"/>
      <c r="CN43" s="942"/>
    </row>
    <row r="44" spans="1:93" ht="15" customHeight="1" x14ac:dyDescent="0.2">
      <c r="A44" s="982" t="s">
        <v>232</v>
      </c>
      <c r="B44" s="982"/>
      <c r="C44" s="982"/>
      <c r="D44" s="982"/>
      <c r="E44" s="983"/>
      <c r="F44" s="966" t="s">
        <v>430</v>
      </c>
      <c r="G44" s="967"/>
      <c r="H44" s="967"/>
      <c r="I44" s="967"/>
      <c r="J44" s="967"/>
      <c r="K44" s="967"/>
      <c r="L44" s="967"/>
      <c r="M44" s="967"/>
      <c r="N44" s="967"/>
      <c r="O44" s="967"/>
      <c r="P44" s="967"/>
      <c r="Q44" s="967"/>
      <c r="R44" s="967"/>
      <c r="S44" s="967"/>
      <c r="T44" s="967"/>
      <c r="U44" s="967"/>
      <c r="V44" s="967"/>
      <c r="W44" s="967"/>
      <c r="X44" s="967"/>
      <c r="Y44" s="967"/>
      <c r="Z44" s="967"/>
      <c r="AA44" s="967"/>
      <c r="AB44" s="967"/>
      <c r="AC44" s="967"/>
      <c r="AD44" s="967"/>
      <c r="AE44" s="967"/>
      <c r="AF44" s="967"/>
      <c r="AG44" s="967"/>
      <c r="AH44" s="967"/>
      <c r="AI44" s="967"/>
      <c r="AJ44" s="967"/>
      <c r="AK44" s="967"/>
      <c r="AL44" s="967"/>
      <c r="AM44" s="967"/>
      <c r="AN44" s="967"/>
      <c r="AO44" s="967"/>
      <c r="AP44" s="967"/>
      <c r="AQ44" s="967"/>
      <c r="AR44" s="967"/>
      <c r="AS44" s="967"/>
      <c r="AT44" s="967"/>
      <c r="AU44" s="967"/>
      <c r="AV44" s="967"/>
      <c r="AW44" s="967"/>
      <c r="AX44" s="968"/>
      <c r="AY44" s="943" t="s">
        <v>234</v>
      </c>
      <c r="AZ44" s="944"/>
      <c r="BA44" s="944"/>
      <c r="BB44" s="944"/>
      <c r="BC44" s="944"/>
      <c r="BD44" s="944" t="s">
        <v>54</v>
      </c>
      <c r="BE44" s="944"/>
      <c r="BF44" s="944"/>
      <c r="BG44" s="944"/>
      <c r="BH44" s="944"/>
      <c r="BI44" s="944"/>
      <c r="BJ44" s="944"/>
      <c r="BK44" s="944"/>
      <c r="BL44" s="944"/>
      <c r="BM44" s="944"/>
      <c r="BN44" s="944"/>
      <c r="BO44" s="944"/>
      <c r="BP44" s="944"/>
      <c r="BQ44" s="945"/>
      <c r="BR44" s="945"/>
      <c r="BS44" s="945"/>
      <c r="BT44" s="945"/>
      <c r="BU44" s="945"/>
      <c r="BV44" s="945"/>
      <c r="BW44" s="945"/>
      <c r="BX44" s="945"/>
      <c r="BY44" s="945"/>
      <c r="BZ44" s="945"/>
      <c r="CA44" s="945"/>
      <c r="CB44" s="945"/>
      <c r="CC44" s="945"/>
      <c r="CD44" s="945"/>
      <c r="CE44" s="945"/>
      <c r="CF44" s="945"/>
      <c r="CG44" s="945"/>
      <c r="CH44" s="945"/>
      <c r="CI44" s="946"/>
      <c r="CJ44" s="946"/>
      <c r="CK44" s="946"/>
      <c r="CL44" s="946"/>
      <c r="CM44" s="946"/>
      <c r="CN44" s="947"/>
    </row>
    <row r="45" spans="1:93" ht="15" customHeight="1" x14ac:dyDescent="0.2">
      <c r="A45" s="982" t="s">
        <v>237</v>
      </c>
      <c r="B45" s="982"/>
      <c r="C45" s="982"/>
      <c r="D45" s="982"/>
      <c r="E45" s="983"/>
      <c r="F45" s="965" t="s">
        <v>432</v>
      </c>
      <c r="G45" s="965"/>
      <c r="H45" s="965"/>
      <c r="I45" s="965"/>
      <c r="J45" s="965"/>
      <c r="K45" s="965"/>
      <c r="L45" s="965"/>
      <c r="M45" s="965"/>
      <c r="N45" s="965"/>
      <c r="O45" s="965"/>
      <c r="P45" s="965"/>
      <c r="Q45" s="965"/>
      <c r="R45" s="965"/>
      <c r="S45" s="965"/>
      <c r="T45" s="965"/>
      <c r="U45" s="965"/>
      <c r="V45" s="965"/>
      <c r="W45" s="965"/>
      <c r="X45" s="965"/>
      <c r="Y45" s="965"/>
      <c r="Z45" s="965"/>
      <c r="AA45" s="965"/>
      <c r="AB45" s="965"/>
      <c r="AC45" s="965"/>
      <c r="AD45" s="965"/>
      <c r="AE45" s="965"/>
      <c r="AF45" s="965"/>
      <c r="AG45" s="965"/>
      <c r="AH45" s="965"/>
      <c r="AI45" s="965"/>
      <c r="AJ45" s="965"/>
      <c r="AK45" s="965"/>
      <c r="AL45" s="965"/>
      <c r="AM45" s="965"/>
      <c r="AN45" s="965"/>
      <c r="AO45" s="965"/>
      <c r="AP45" s="965"/>
      <c r="AQ45" s="965"/>
      <c r="AR45" s="965"/>
      <c r="AS45" s="965"/>
      <c r="AT45" s="965"/>
      <c r="AU45" s="965"/>
      <c r="AV45" s="965"/>
      <c r="AW45" s="965"/>
      <c r="AX45" s="965"/>
      <c r="AY45" s="923" t="s">
        <v>235</v>
      </c>
      <c r="AZ45" s="924"/>
      <c r="BA45" s="924"/>
      <c r="BB45" s="924"/>
      <c r="BC45" s="925"/>
      <c r="BD45" s="929" t="s">
        <v>54</v>
      </c>
      <c r="BE45" s="924"/>
      <c r="BF45" s="924"/>
      <c r="BG45" s="924"/>
      <c r="BH45" s="924"/>
      <c r="BI45" s="925"/>
      <c r="BJ45" s="929"/>
      <c r="BK45" s="924"/>
      <c r="BL45" s="924"/>
      <c r="BM45" s="924"/>
      <c r="BN45" s="924"/>
      <c r="BO45" s="924"/>
      <c r="BP45" s="925"/>
      <c r="BQ45" s="931"/>
      <c r="BR45" s="932"/>
      <c r="BS45" s="932"/>
      <c r="BT45" s="932"/>
      <c r="BU45" s="932"/>
      <c r="BV45" s="933"/>
      <c r="BW45" s="931"/>
      <c r="BX45" s="932"/>
      <c r="BY45" s="932"/>
      <c r="BZ45" s="932"/>
      <c r="CA45" s="932"/>
      <c r="CB45" s="933"/>
      <c r="CC45" s="931"/>
      <c r="CD45" s="932"/>
      <c r="CE45" s="932"/>
      <c r="CF45" s="932"/>
      <c r="CG45" s="932"/>
      <c r="CH45" s="933"/>
      <c r="CI45" s="937"/>
      <c r="CJ45" s="938"/>
      <c r="CK45" s="938"/>
      <c r="CL45" s="938"/>
      <c r="CM45" s="938"/>
      <c r="CN45" s="939"/>
    </row>
    <row r="46" spans="1:93" x14ac:dyDescent="0.2">
      <c r="A46" s="982"/>
      <c r="B46" s="982"/>
      <c r="C46" s="982"/>
      <c r="D46" s="982"/>
      <c r="E46" s="983"/>
      <c r="F46" s="961" t="s">
        <v>431</v>
      </c>
      <c r="G46" s="962"/>
      <c r="H46" s="962"/>
      <c r="I46" s="962"/>
      <c r="J46" s="962"/>
      <c r="K46" s="962"/>
      <c r="L46" s="962"/>
      <c r="M46" s="962"/>
      <c r="N46" s="962"/>
      <c r="O46" s="962"/>
      <c r="P46" s="962"/>
      <c r="Q46" s="962"/>
      <c r="R46" s="962"/>
      <c r="S46" s="962"/>
      <c r="T46" s="962"/>
      <c r="U46" s="962"/>
      <c r="V46" s="962"/>
      <c r="W46" s="962"/>
      <c r="X46" s="962"/>
      <c r="Y46" s="962"/>
      <c r="Z46" s="962"/>
      <c r="AA46" s="962"/>
      <c r="AB46" s="962"/>
      <c r="AC46" s="962"/>
      <c r="AD46" s="962"/>
      <c r="AE46" s="962"/>
      <c r="AF46" s="962"/>
      <c r="AG46" s="962"/>
      <c r="AH46" s="962"/>
      <c r="AI46" s="962"/>
      <c r="AJ46" s="962"/>
      <c r="AK46" s="962"/>
      <c r="AL46" s="962"/>
      <c r="AM46" s="962"/>
      <c r="AN46" s="962"/>
      <c r="AO46" s="962"/>
      <c r="AP46" s="962"/>
      <c r="AQ46" s="962"/>
      <c r="AR46" s="962"/>
      <c r="AS46" s="962"/>
      <c r="AT46" s="962"/>
      <c r="AU46" s="962"/>
      <c r="AV46" s="962"/>
      <c r="AW46" s="962"/>
      <c r="AX46" s="963"/>
      <c r="AY46" s="923" t="s">
        <v>301</v>
      </c>
      <c r="AZ46" s="924"/>
      <c r="BA46" s="924"/>
      <c r="BB46" s="924"/>
      <c r="BC46" s="925"/>
      <c r="BD46" s="929" t="s">
        <v>54</v>
      </c>
      <c r="BE46" s="924"/>
      <c r="BF46" s="924"/>
      <c r="BG46" s="924"/>
      <c r="BH46" s="924"/>
      <c r="BI46" s="925"/>
      <c r="BJ46" s="929"/>
      <c r="BK46" s="924"/>
      <c r="BL46" s="924"/>
      <c r="BM46" s="924"/>
      <c r="BN46" s="924"/>
      <c r="BO46" s="924"/>
      <c r="BP46" s="925"/>
      <c r="BQ46" s="931"/>
      <c r="BR46" s="932"/>
      <c r="BS46" s="932"/>
      <c r="BT46" s="932"/>
      <c r="BU46" s="932"/>
      <c r="BV46" s="933"/>
      <c r="BW46" s="931"/>
      <c r="BX46" s="932"/>
      <c r="BY46" s="932"/>
      <c r="BZ46" s="932"/>
      <c r="CA46" s="932"/>
      <c r="CB46" s="933"/>
      <c r="CC46" s="931"/>
      <c r="CD46" s="932"/>
      <c r="CE46" s="932"/>
      <c r="CF46" s="932"/>
      <c r="CG46" s="932"/>
      <c r="CH46" s="933"/>
      <c r="CI46" s="937"/>
      <c r="CJ46" s="938"/>
      <c r="CK46" s="938"/>
      <c r="CL46" s="938"/>
      <c r="CM46" s="938"/>
      <c r="CN46" s="939"/>
    </row>
    <row r="47" spans="1:93" ht="12" customHeight="1" x14ac:dyDescent="0.2">
      <c r="A47" s="982"/>
      <c r="B47" s="982"/>
      <c r="C47" s="982"/>
      <c r="D47" s="982"/>
      <c r="E47" s="983"/>
      <c r="F47" s="964"/>
      <c r="G47" s="964"/>
      <c r="H47" s="964"/>
      <c r="I47" s="964"/>
      <c r="J47" s="964"/>
      <c r="K47" s="964"/>
      <c r="L47" s="964"/>
      <c r="M47" s="964"/>
      <c r="N47" s="964"/>
      <c r="O47" s="964"/>
      <c r="P47" s="964"/>
      <c r="Q47" s="964"/>
      <c r="R47" s="964"/>
      <c r="S47" s="964"/>
      <c r="T47" s="964"/>
      <c r="U47" s="964"/>
      <c r="V47" s="964"/>
      <c r="W47" s="964"/>
      <c r="X47" s="964"/>
      <c r="Y47" s="964"/>
      <c r="Z47" s="964"/>
      <c r="AA47" s="964"/>
      <c r="AB47" s="964"/>
      <c r="AC47" s="964"/>
      <c r="AD47" s="964"/>
      <c r="AE47" s="964"/>
      <c r="AF47" s="964"/>
      <c r="AG47" s="964"/>
      <c r="AH47" s="964"/>
      <c r="AI47" s="964"/>
      <c r="AJ47" s="964"/>
      <c r="AK47" s="964"/>
      <c r="AL47" s="964"/>
      <c r="AM47" s="964"/>
      <c r="AN47" s="964"/>
      <c r="AO47" s="964"/>
      <c r="AP47" s="964"/>
      <c r="AQ47" s="964"/>
      <c r="AR47" s="964"/>
      <c r="AS47" s="964"/>
      <c r="AT47" s="964"/>
      <c r="AU47" s="964"/>
      <c r="AV47" s="964"/>
      <c r="AW47" s="964"/>
      <c r="AX47" s="964"/>
      <c r="AY47" s="926"/>
      <c r="AZ47" s="927"/>
      <c r="BA47" s="927"/>
      <c r="BB47" s="927"/>
      <c r="BC47" s="928"/>
      <c r="BD47" s="930"/>
      <c r="BE47" s="927"/>
      <c r="BF47" s="927"/>
      <c r="BG47" s="927"/>
      <c r="BH47" s="927"/>
      <c r="BI47" s="928"/>
      <c r="BJ47" s="930"/>
      <c r="BK47" s="927"/>
      <c r="BL47" s="927"/>
      <c r="BM47" s="927"/>
      <c r="BN47" s="927"/>
      <c r="BO47" s="927"/>
      <c r="BP47" s="928"/>
      <c r="BQ47" s="934"/>
      <c r="BR47" s="935"/>
      <c r="BS47" s="935"/>
      <c r="BT47" s="935"/>
      <c r="BU47" s="935"/>
      <c r="BV47" s="936"/>
      <c r="BW47" s="934"/>
      <c r="BX47" s="935"/>
      <c r="BY47" s="935"/>
      <c r="BZ47" s="935"/>
      <c r="CA47" s="935"/>
      <c r="CB47" s="936"/>
      <c r="CC47" s="934"/>
      <c r="CD47" s="935"/>
      <c r="CE47" s="935"/>
      <c r="CF47" s="935"/>
      <c r="CG47" s="935"/>
      <c r="CH47" s="936"/>
      <c r="CI47" s="940"/>
      <c r="CJ47" s="941"/>
      <c r="CK47" s="941"/>
      <c r="CL47" s="941"/>
      <c r="CM47" s="941"/>
      <c r="CN47" s="942"/>
    </row>
    <row r="48" spans="1:93" ht="15" customHeight="1" x14ac:dyDescent="0.2">
      <c r="A48" s="982" t="s">
        <v>236</v>
      </c>
      <c r="B48" s="982"/>
      <c r="C48" s="982"/>
      <c r="D48" s="982"/>
      <c r="E48" s="983"/>
      <c r="F48" s="991" t="s">
        <v>247</v>
      </c>
      <c r="G48" s="992"/>
      <c r="H48" s="992"/>
      <c r="I48" s="992"/>
      <c r="J48" s="992"/>
      <c r="K48" s="992"/>
      <c r="L48" s="992"/>
      <c r="M48" s="992"/>
      <c r="N48" s="992"/>
      <c r="O48" s="992"/>
      <c r="P48" s="992"/>
      <c r="Q48" s="992"/>
      <c r="R48" s="992"/>
      <c r="S48" s="992"/>
      <c r="T48" s="992"/>
      <c r="U48" s="992"/>
      <c r="V48" s="992"/>
      <c r="W48" s="992"/>
      <c r="X48" s="992"/>
      <c r="Y48" s="992"/>
      <c r="Z48" s="992"/>
      <c r="AA48" s="992"/>
      <c r="AB48" s="992"/>
      <c r="AC48" s="992"/>
      <c r="AD48" s="992"/>
      <c r="AE48" s="992"/>
      <c r="AF48" s="992"/>
      <c r="AG48" s="992"/>
      <c r="AH48" s="992"/>
      <c r="AI48" s="992"/>
      <c r="AJ48" s="992"/>
      <c r="AK48" s="992"/>
      <c r="AL48" s="992"/>
      <c r="AM48" s="992"/>
      <c r="AN48" s="992"/>
      <c r="AO48" s="992"/>
      <c r="AP48" s="992"/>
      <c r="AQ48" s="992"/>
      <c r="AR48" s="992"/>
      <c r="AS48" s="992"/>
      <c r="AT48" s="992"/>
      <c r="AU48" s="992"/>
      <c r="AV48" s="992"/>
      <c r="AW48" s="992"/>
      <c r="AX48" s="993"/>
      <c r="AY48" s="943" t="s">
        <v>238</v>
      </c>
      <c r="AZ48" s="944"/>
      <c r="BA48" s="944"/>
      <c r="BB48" s="944"/>
      <c r="BC48" s="944"/>
      <c r="BD48" s="944" t="s">
        <v>54</v>
      </c>
      <c r="BE48" s="944"/>
      <c r="BF48" s="944"/>
      <c r="BG48" s="944"/>
      <c r="BH48" s="944"/>
      <c r="BI48" s="944"/>
      <c r="BJ48" s="944"/>
      <c r="BK48" s="944"/>
      <c r="BL48" s="944"/>
      <c r="BM48" s="944"/>
      <c r="BN48" s="944"/>
      <c r="BO48" s="944"/>
      <c r="BP48" s="944"/>
      <c r="BQ48" s="945"/>
      <c r="BR48" s="945"/>
      <c r="BS48" s="945"/>
      <c r="BT48" s="945"/>
      <c r="BU48" s="945"/>
      <c r="BV48" s="945"/>
      <c r="BW48" s="945"/>
      <c r="BX48" s="945"/>
      <c r="BY48" s="945"/>
      <c r="BZ48" s="945"/>
      <c r="CA48" s="945"/>
      <c r="CB48" s="945"/>
      <c r="CC48" s="945"/>
      <c r="CD48" s="945"/>
      <c r="CE48" s="945"/>
      <c r="CF48" s="945"/>
      <c r="CG48" s="945"/>
      <c r="CH48" s="945"/>
      <c r="CI48" s="946"/>
      <c r="CJ48" s="946"/>
      <c r="CK48" s="946"/>
      <c r="CL48" s="946"/>
      <c r="CM48" s="946"/>
      <c r="CN48" s="947"/>
    </row>
    <row r="49" spans="1:94" ht="12" customHeight="1" x14ac:dyDescent="0.2">
      <c r="A49" s="927" t="s">
        <v>239</v>
      </c>
      <c r="B49" s="927"/>
      <c r="C49" s="927"/>
      <c r="D49" s="927"/>
      <c r="E49" s="928"/>
      <c r="F49" s="1012" t="s">
        <v>47</v>
      </c>
      <c r="G49" s="1012"/>
      <c r="H49" s="1012"/>
      <c r="I49" s="1012"/>
      <c r="J49" s="1012"/>
      <c r="K49" s="1012"/>
      <c r="L49" s="1012"/>
      <c r="M49" s="1012"/>
      <c r="N49" s="1012"/>
      <c r="O49" s="1012"/>
      <c r="P49" s="1012"/>
      <c r="Q49" s="1012"/>
      <c r="R49" s="1012"/>
      <c r="S49" s="1012"/>
      <c r="T49" s="1012"/>
      <c r="U49" s="1012"/>
      <c r="V49" s="1012"/>
      <c r="W49" s="1012"/>
      <c r="X49" s="1012"/>
      <c r="Y49" s="1012"/>
      <c r="Z49" s="1012"/>
      <c r="AA49" s="1012"/>
      <c r="AB49" s="1012"/>
      <c r="AC49" s="1012"/>
      <c r="AD49" s="1012"/>
      <c r="AE49" s="1012"/>
      <c r="AF49" s="1012"/>
      <c r="AG49" s="1012"/>
      <c r="AH49" s="1012"/>
      <c r="AI49" s="1012"/>
      <c r="AJ49" s="1012"/>
      <c r="AK49" s="1012"/>
      <c r="AL49" s="1012"/>
      <c r="AM49" s="1012"/>
      <c r="AN49" s="1012"/>
      <c r="AO49" s="1012"/>
      <c r="AP49" s="1012"/>
      <c r="AQ49" s="1012"/>
      <c r="AR49" s="1012"/>
      <c r="AS49" s="1012"/>
      <c r="AT49" s="1012"/>
      <c r="AU49" s="1012"/>
      <c r="AV49" s="1012"/>
      <c r="AW49" s="1012"/>
      <c r="AX49" s="1013"/>
      <c r="AY49" s="923" t="s">
        <v>241</v>
      </c>
      <c r="AZ49" s="924"/>
      <c r="BA49" s="924"/>
      <c r="BB49" s="924"/>
      <c r="BC49" s="925"/>
      <c r="BD49" s="929" t="s">
        <v>54</v>
      </c>
      <c r="BE49" s="924"/>
      <c r="BF49" s="924"/>
      <c r="BG49" s="924"/>
      <c r="BH49" s="924"/>
      <c r="BI49" s="925"/>
      <c r="BJ49" s="929"/>
      <c r="BK49" s="924"/>
      <c r="BL49" s="924"/>
      <c r="BM49" s="924"/>
      <c r="BN49" s="924"/>
      <c r="BO49" s="924"/>
      <c r="BP49" s="925"/>
      <c r="BQ49" s="931"/>
      <c r="BR49" s="932"/>
      <c r="BS49" s="932"/>
      <c r="BT49" s="932"/>
      <c r="BU49" s="932"/>
      <c r="BV49" s="933"/>
      <c r="BW49" s="931"/>
      <c r="BX49" s="932"/>
      <c r="BY49" s="932"/>
      <c r="BZ49" s="932"/>
      <c r="CA49" s="932"/>
      <c r="CB49" s="933"/>
      <c r="CC49" s="931"/>
      <c r="CD49" s="932"/>
      <c r="CE49" s="932"/>
      <c r="CF49" s="932"/>
      <c r="CG49" s="932"/>
      <c r="CH49" s="933"/>
      <c r="CI49" s="937"/>
      <c r="CJ49" s="938"/>
      <c r="CK49" s="938"/>
      <c r="CL49" s="938"/>
      <c r="CM49" s="938"/>
      <c r="CN49" s="939"/>
    </row>
    <row r="50" spans="1:94" ht="12" customHeight="1" x14ac:dyDescent="0.2">
      <c r="A50" s="982"/>
      <c r="B50" s="982"/>
      <c r="C50" s="982"/>
      <c r="D50" s="982"/>
      <c r="E50" s="983"/>
      <c r="F50" s="964" t="s">
        <v>219</v>
      </c>
      <c r="G50" s="964"/>
      <c r="H50" s="964"/>
      <c r="I50" s="964"/>
      <c r="J50" s="964"/>
      <c r="K50" s="964"/>
      <c r="L50" s="964"/>
      <c r="M50" s="964"/>
      <c r="N50" s="964"/>
      <c r="O50" s="964"/>
      <c r="P50" s="964"/>
      <c r="Q50" s="964"/>
      <c r="R50" s="964"/>
      <c r="S50" s="964"/>
      <c r="T50" s="964"/>
      <c r="U50" s="964"/>
      <c r="V50" s="964"/>
      <c r="W50" s="964"/>
      <c r="X50" s="964"/>
      <c r="Y50" s="964"/>
      <c r="Z50" s="964"/>
      <c r="AA50" s="964"/>
      <c r="AB50" s="964"/>
      <c r="AC50" s="964"/>
      <c r="AD50" s="964"/>
      <c r="AE50" s="964"/>
      <c r="AF50" s="964"/>
      <c r="AG50" s="964"/>
      <c r="AH50" s="964"/>
      <c r="AI50" s="964"/>
      <c r="AJ50" s="964"/>
      <c r="AK50" s="964"/>
      <c r="AL50" s="964"/>
      <c r="AM50" s="964"/>
      <c r="AN50" s="964"/>
      <c r="AO50" s="964"/>
      <c r="AP50" s="964"/>
      <c r="AQ50" s="964"/>
      <c r="AR50" s="964"/>
      <c r="AS50" s="964"/>
      <c r="AT50" s="964"/>
      <c r="AU50" s="964"/>
      <c r="AV50" s="964"/>
      <c r="AW50" s="964"/>
      <c r="AX50" s="1011"/>
      <c r="AY50" s="926"/>
      <c r="AZ50" s="927"/>
      <c r="BA50" s="927"/>
      <c r="BB50" s="927"/>
      <c r="BC50" s="928"/>
      <c r="BD50" s="930"/>
      <c r="BE50" s="927"/>
      <c r="BF50" s="927"/>
      <c r="BG50" s="927"/>
      <c r="BH50" s="927"/>
      <c r="BI50" s="928"/>
      <c r="BJ50" s="930"/>
      <c r="BK50" s="927"/>
      <c r="BL50" s="927"/>
      <c r="BM50" s="927"/>
      <c r="BN50" s="927"/>
      <c r="BO50" s="927"/>
      <c r="BP50" s="928"/>
      <c r="BQ50" s="934"/>
      <c r="BR50" s="935"/>
      <c r="BS50" s="935"/>
      <c r="BT50" s="935"/>
      <c r="BU50" s="935"/>
      <c r="BV50" s="936"/>
      <c r="BW50" s="934"/>
      <c r="BX50" s="935"/>
      <c r="BY50" s="935"/>
      <c r="BZ50" s="935"/>
      <c r="CA50" s="935"/>
      <c r="CB50" s="936"/>
      <c r="CC50" s="934"/>
      <c r="CD50" s="935"/>
      <c r="CE50" s="935"/>
      <c r="CF50" s="935"/>
      <c r="CG50" s="935"/>
      <c r="CH50" s="936"/>
      <c r="CI50" s="940"/>
      <c r="CJ50" s="941"/>
      <c r="CK50" s="941"/>
      <c r="CL50" s="941"/>
      <c r="CM50" s="941"/>
      <c r="CN50" s="942"/>
    </row>
    <row r="51" spans="1:94" ht="15" customHeight="1" x14ac:dyDescent="0.2">
      <c r="A51" s="982" t="s">
        <v>240</v>
      </c>
      <c r="B51" s="982"/>
      <c r="C51" s="982"/>
      <c r="D51" s="982"/>
      <c r="E51" s="983"/>
      <c r="F51" s="966" t="s">
        <v>430</v>
      </c>
      <c r="G51" s="967"/>
      <c r="H51" s="967"/>
      <c r="I51" s="967"/>
      <c r="J51" s="967"/>
      <c r="K51" s="967"/>
      <c r="L51" s="967"/>
      <c r="M51" s="967"/>
      <c r="N51" s="967"/>
      <c r="O51" s="967"/>
      <c r="P51" s="967"/>
      <c r="Q51" s="967"/>
      <c r="R51" s="967"/>
      <c r="S51" s="967"/>
      <c r="T51" s="967"/>
      <c r="U51" s="967"/>
      <c r="V51" s="967"/>
      <c r="W51" s="967"/>
      <c r="X51" s="967"/>
      <c r="Y51" s="967"/>
      <c r="Z51" s="967"/>
      <c r="AA51" s="967"/>
      <c r="AB51" s="967"/>
      <c r="AC51" s="967"/>
      <c r="AD51" s="967"/>
      <c r="AE51" s="967"/>
      <c r="AF51" s="967"/>
      <c r="AG51" s="967"/>
      <c r="AH51" s="967"/>
      <c r="AI51" s="967"/>
      <c r="AJ51" s="967"/>
      <c r="AK51" s="967"/>
      <c r="AL51" s="967"/>
      <c r="AM51" s="967"/>
      <c r="AN51" s="967"/>
      <c r="AO51" s="967"/>
      <c r="AP51" s="967"/>
      <c r="AQ51" s="967"/>
      <c r="AR51" s="967"/>
      <c r="AS51" s="967"/>
      <c r="AT51" s="967"/>
      <c r="AU51" s="967"/>
      <c r="AV51" s="967"/>
      <c r="AW51" s="967"/>
      <c r="AX51" s="968"/>
      <c r="AY51" s="943" t="s">
        <v>242</v>
      </c>
      <c r="AZ51" s="944"/>
      <c r="BA51" s="944"/>
      <c r="BB51" s="944"/>
      <c r="BC51" s="944"/>
      <c r="BD51" s="944" t="s">
        <v>54</v>
      </c>
      <c r="BE51" s="944"/>
      <c r="BF51" s="944"/>
      <c r="BG51" s="944"/>
      <c r="BH51" s="944"/>
      <c r="BI51" s="944"/>
      <c r="BJ51" s="944"/>
      <c r="BK51" s="944"/>
      <c r="BL51" s="944"/>
      <c r="BM51" s="944"/>
      <c r="BN51" s="944"/>
      <c r="BO51" s="944"/>
      <c r="BP51" s="944"/>
      <c r="BQ51" s="945"/>
      <c r="BR51" s="945"/>
      <c r="BS51" s="945"/>
      <c r="BT51" s="945"/>
      <c r="BU51" s="945"/>
      <c r="BV51" s="945"/>
      <c r="BW51" s="945"/>
      <c r="BX51" s="945"/>
      <c r="BY51" s="945"/>
      <c r="BZ51" s="945"/>
      <c r="CA51" s="945"/>
      <c r="CB51" s="945"/>
      <c r="CC51" s="945"/>
      <c r="CD51" s="945"/>
      <c r="CE51" s="945"/>
      <c r="CF51" s="945"/>
      <c r="CG51" s="945"/>
      <c r="CH51" s="945"/>
      <c r="CI51" s="946"/>
      <c r="CJ51" s="946"/>
      <c r="CK51" s="946"/>
      <c r="CL51" s="946"/>
      <c r="CM51" s="946"/>
      <c r="CN51" s="947"/>
    </row>
    <row r="52" spans="1:94" ht="15" customHeight="1" x14ac:dyDescent="0.2">
      <c r="A52" s="982" t="s">
        <v>243</v>
      </c>
      <c r="B52" s="982"/>
      <c r="C52" s="982"/>
      <c r="D52" s="982"/>
      <c r="E52" s="983"/>
      <c r="F52" s="991" t="s">
        <v>248</v>
      </c>
      <c r="G52" s="992"/>
      <c r="H52" s="992"/>
      <c r="I52" s="992"/>
      <c r="J52" s="992"/>
      <c r="K52" s="992"/>
      <c r="L52" s="992"/>
      <c r="M52" s="992"/>
      <c r="N52" s="992"/>
      <c r="O52" s="992"/>
      <c r="P52" s="992"/>
      <c r="Q52" s="992"/>
      <c r="R52" s="992"/>
      <c r="S52" s="992"/>
      <c r="T52" s="992"/>
      <c r="U52" s="992"/>
      <c r="V52" s="992"/>
      <c r="W52" s="992"/>
      <c r="X52" s="992"/>
      <c r="Y52" s="992"/>
      <c r="Z52" s="992"/>
      <c r="AA52" s="992"/>
      <c r="AB52" s="992"/>
      <c r="AC52" s="992"/>
      <c r="AD52" s="992"/>
      <c r="AE52" s="992"/>
      <c r="AF52" s="992"/>
      <c r="AG52" s="992"/>
      <c r="AH52" s="992"/>
      <c r="AI52" s="992"/>
      <c r="AJ52" s="992"/>
      <c r="AK52" s="992"/>
      <c r="AL52" s="992"/>
      <c r="AM52" s="992"/>
      <c r="AN52" s="992"/>
      <c r="AO52" s="992"/>
      <c r="AP52" s="992"/>
      <c r="AQ52" s="992"/>
      <c r="AR52" s="992"/>
      <c r="AS52" s="992"/>
      <c r="AT52" s="992"/>
      <c r="AU52" s="992"/>
      <c r="AV52" s="992"/>
      <c r="AW52" s="992"/>
      <c r="AX52" s="993"/>
      <c r="AY52" s="943" t="s">
        <v>244</v>
      </c>
      <c r="AZ52" s="944"/>
      <c r="BA52" s="944"/>
      <c r="BB52" s="944"/>
      <c r="BC52" s="944"/>
      <c r="BD52" s="944" t="s">
        <v>54</v>
      </c>
      <c r="BE52" s="944"/>
      <c r="BF52" s="944"/>
      <c r="BG52" s="944"/>
      <c r="BH52" s="944"/>
      <c r="BI52" s="944"/>
      <c r="BJ52" s="944"/>
      <c r="BK52" s="944"/>
      <c r="BL52" s="944"/>
      <c r="BM52" s="944"/>
      <c r="BN52" s="944"/>
      <c r="BO52" s="944"/>
      <c r="BP52" s="944"/>
      <c r="BQ52" s="945">
        <f>BQ53</f>
        <v>598683.98</v>
      </c>
      <c r="BR52" s="945"/>
      <c r="BS52" s="945"/>
      <c r="BT52" s="945"/>
      <c r="BU52" s="945"/>
      <c r="BV52" s="945"/>
      <c r="BW52" s="945">
        <f t="shared" ref="BW52" si="8">BW53</f>
        <v>597520</v>
      </c>
      <c r="BX52" s="945"/>
      <c r="BY52" s="945"/>
      <c r="BZ52" s="945"/>
      <c r="CA52" s="945"/>
      <c r="CB52" s="945"/>
      <c r="CC52" s="945">
        <f t="shared" ref="CC52" si="9">CC53</f>
        <v>597520</v>
      </c>
      <c r="CD52" s="945"/>
      <c r="CE52" s="945"/>
      <c r="CF52" s="945"/>
      <c r="CG52" s="945"/>
      <c r="CH52" s="945"/>
      <c r="CI52" s="946"/>
      <c r="CJ52" s="946"/>
      <c r="CK52" s="946"/>
      <c r="CL52" s="946"/>
      <c r="CM52" s="946"/>
      <c r="CN52" s="947"/>
    </row>
    <row r="53" spans="1:94" ht="12" customHeight="1" x14ac:dyDescent="0.2">
      <c r="A53" s="982" t="s">
        <v>249</v>
      </c>
      <c r="B53" s="982"/>
      <c r="C53" s="982"/>
      <c r="D53" s="982"/>
      <c r="E53" s="983"/>
      <c r="F53" s="962" t="s">
        <v>47</v>
      </c>
      <c r="G53" s="962"/>
      <c r="H53" s="962"/>
      <c r="I53" s="962"/>
      <c r="J53" s="962"/>
      <c r="K53" s="962"/>
      <c r="L53" s="962"/>
      <c r="M53" s="962"/>
      <c r="N53" s="962"/>
      <c r="O53" s="962"/>
      <c r="P53" s="962"/>
      <c r="Q53" s="962"/>
      <c r="R53" s="962"/>
      <c r="S53" s="962"/>
      <c r="T53" s="962"/>
      <c r="U53" s="962"/>
      <c r="V53" s="962"/>
      <c r="W53" s="962"/>
      <c r="X53" s="962"/>
      <c r="Y53" s="962"/>
      <c r="Z53" s="962"/>
      <c r="AA53" s="962"/>
      <c r="AB53" s="962"/>
      <c r="AC53" s="962"/>
      <c r="AD53" s="962"/>
      <c r="AE53" s="962"/>
      <c r="AF53" s="962"/>
      <c r="AG53" s="962"/>
      <c r="AH53" s="962"/>
      <c r="AI53" s="962"/>
      <c r="AJ53" s="962"/>
      <c r="AK53" s="962"/>
      <c r="AL53" s="962"/>
      <c r="AM53" s="962"/>
      <c r="AN53" s="962"/>
      <c r="AO53" s="962"/>
      <c r="AP53" s="962"/>
      <c r="AQ53" s="962"/>
      <c r="AR53" s="962"/>
      <c r="AS53" s="962"/>
      <c r="AT53" s="962"/>
      <c r="AU53" s="962"/>
      <c r="AV53" s="962"/>
      <c r="AW53" s="962"/>
      <c r="AX53" s="962"/>
      <c r="AY53" s="923" t="s">
        <v>252</v>
      </c>
      <c r="AZ53" s="924"/>
      <c r="BA53" s="924"/>
      <c r="BB53" s="924"/>
      <c r="BC53" s="925"/>
      <c r="BD53" s="929" t="s">
        <v>54</v>
      </c>
      <c r="BE53" s="924"/>
      <c r="BF53" s="924"/>
      <c r="BG53" s="924"/>
      <c r="BH53" s="924"/>
      <c r="BI53" s="925"/>
      <c r="BJ53" s="929"/>
      <c r="BK53" s="924"/>
      <c r="BL53" s="924"/>
      <c r="BM53" s="924"/>
      <c r="BN53" s="924"/>
      <c r="BO53" s="924"/>
      <c r="BP53" s="925"/>
      <c r="BQ53" s="931">
        <f>'титульный, раздел 1'!CB183</f>
        <v>598683.98</v>
      </c>
      <c r="BR53" s="932"/>
      <c r="BS53" s="932"/>
      <c r="BT53" s="932"/>
      <c r="BU53" s="932"/>
      <c r="BV53" s="933"/>
      <c r="BW53" s="931">
        <f>'титульный, раздел 1'!CJ183</f>
        <v>597520</v>
      </c>
      <c r="BX53" s="932"/>
      <c r="BY53" s="932"/>
      <c r="BZ53" s="932"/>
      <c r="CA53" s="932"/>
      <c r="CB53" s="933"/>
      <c r="CC53" s="931">
        <f>'титульный, раздел 1'!CR183</f>
        <v>597520</v>
      </c>
      <c r="CD53" s="932"/>
      <c r="CE53" s="932"/>
      <c r="CF53" s="932"/>
      <c r="CG53" s="932"/>
      <c r="CH53" s="933"/>
      <c r="CI53" s="937"/>
      <c r="CJ53" s="938"/>
      <c r="CK53" s="938"/>
      <c r="CL53" s="938"/>
      <c r="CM53" s="938"/>
      <c r="CN53" s="939"/>
    </row>
    <row r="54" spans="1:94" ht="12" customHeight="1" x14ac:dyDescent="0.2">
      <c r="A54" s="982"/>
      <c r="B54" s="982"/>
      <c r="C54" s="982"/>
      <c r="D54" s="982"/>
      <c r="E54" s="983"/>
      <c r="F54" s="964" t="s">
        <v>219</v>
      </c>
      <c r="G54" s="964"/>
      <c r="H54" s="964"/>
      <c r="I54" s="964"/>
      <c r="J54" s="964"/>
      <c r="K54" s="964"/>
      <c r="L54" s="964"/>
      <c r="M54" s="964"/>
      <c r="N54" s="964"/>
      <c r="O54" s="964"/>
      <c r="P54" s="964"/>
      <c r="Q54" s="964"/>
      <c r="R54" s="964"/>
      <c r="S54" s="964"/>
      <c r="T54" s="964"/>
      <c r="U54" s="964"/>
      <c r="V54" s="964"/>
      <c r="W54" s="964"/>
      <c r="X54" s="964"/>
      <c r="Y54" s="964"/>
      <c r="Z54" s="964"/>
      <c r="AA54" s="964"/>
      <c r="AB54" s="964"/>
      <c r="AC54" s="964"/>
      <c r="AD54" s="964"/>
      <c r="AE54" s="964"/>
      <c r="AF54" s="964"/>
      <c r="AG54" s="964"/>
      <c r="AH54" s="964"/>
      <c r="AI54" s="964"/>
      <c r="AJ54" s="964"/>
      <c r="AK54" s="964"/>
      <c r="AL54" s="964"/>
      <c r="AM54" s="964"/>
      <c r="AN54" s="964"/>
      <c r="AO54" s="964"/>
      <c r="AP54" s="964"/>
      <c r="AQ54" s="964"/>
      <c r="AR54" s="964"/>
      <c r="AS54" s="964"/>
      <c r="AT54" s="964"/>
      <c r="AU54" s="964"/>
      <c r="AV54" s="964"/>
      <c r="AW54" s="964"/>
      <c r="AX54" s="964"/>
      <c r="AY54" s="926"/>
      <c r="AZ54" s="927"/>
      <c r="BA54" s="927"/>
      <c r="BB54" s="927"/>
      <c r="BC54" s="928"/>
      <c r="BD54" s="930"/>
      <c r="BE54" s="927"/>
      <c r="BF54" s="927"/>
      <c r="BG54" s="927"/>
      <c r="BH54" s="927"/>
      <c r="BI54" s="928"/>
      <c r="BJ54" s="930"/>
      <c r="BK54" s="927"/>
      <c r="BL54" s="927"/>
      <c r="BM54" s="927"/>
      <c r="BN54" s="927"/>
      <c r="BO54" s="927"/>
      <c r="BP54" s="928"/>
      <c r="BQ54" s="934"/>
      <c r="BR54" s="935"/>
      <c r="BS54" s="935"/>
      <c r="BT54" s="935"/>
      <c r="BU54" s="935"/>
      <c r="BV54" s="936"/>
      <c r="BW54" s="934"/>
      <c r="BX54" s="935"/>
      <c r="BY54" s="935"/>
      <c r="BZ54" s="935"/>
      <c r="CA54" s="935"/>
      <c r="CB54" s="936"/>
      <c r="CC54" s="934"/>
      <c r="CD54" s="935"/>
      <c r="CE54" s="935"/>
      <c r="CF54" s="935"/>
      <c r="CG54" s="935"/>
      <c r="CH54" s="936"/>
      <c r="CI54" s="940"/>
      <c r="CJ54" s="941"/>
      <c r="CK54" s="941"/>
      <c r="CL54" s="941"/>
      <c r="CM54" s="941"/>
      <c r="CN54" s="942"/>
      <c r="CP54" s="1" t="s">
        <v>1058</v>
      </c>
    </row>
    <row r="55" spans="1:94" x14ac:dyDescent="0.2">
      <c r="A55" s="982"/>
      <c r="B55" s="982"/>
      <c r="C55" s="982"/>
      <c r="D55" s="982"/>
      <c r="E55" s="983"/>
      <c r="F55" s="961" t="s">
        <v>431</v>
      </c>
      <c r="G55" s="962"/>
      <c r="H55" s="962"/>
      <c r="I55" s="962"/>
      <c r="J55" s="962"/>
      <c r="K55" s="962"/>
      <c r="L55" s="962"/>
      <c r="M55" s="962"/>
      <c r="N55" s="962"/>
      <c r="O55" s="962"/>
      <c r="P55" s="962"/>
      <c r="Q55" s="962"/>
      <c r="R55" s="962"/>
      <c r="S55" s="962"/>
      <c r="T55" s="962"/>
      <c r="U55" s="962"/>
      <c r="V55" s="962"/>
      <c r="W55" s="962"/>
      <c r="X55" s="962"/>
      <c r="Y55" s="962"/>
      <c r="Z55" s="962"/>
      <c r="AA55" s="962"/>
      <c r="AB55" s="962"/>
      <c r="AC55" s="962"/>
      <c r="AD55" s="962"/>
      <c r="AE55" s="962"/>
      <c r="AF55" s="962"/>
      <c r="AG55" s="962"/>
      <c r="AH55" s="962"/>
      <c r="AI55" s="962"/>
      <c r="AJ55" s="962"/>
      <c r="AK55" s="962"/>
      <c r="AL55" s="962"/>
      <c r="AM55" s="962"/>
      <c r="AN55" s="962"/>
      <c r="AO55" s="962"/>
      <c r="AP55" s="962"/>
      <c r="AQ55" s="962"/>
      <c r="AR55" s="962"/>
      <c r="AS55" s="962"/>
      <c r="AT55" s="962"/>
      <c r="AU55" s="962"/>
      <c r="AV55" s="962"/>
      <c r="AW55" s="962"/>
      <c r="AX55" s="963"/>
      <c r="AY55" s="923" t="s">
        <v>302</v>
      </c>
      <c r="AZ55" s="924"/>
      <c r="BA55" s="924"/>
      <c r="BB55" s="924"/>
      <c r="BC55" s="925"/>
      <c r="BD55" s="929" t="s">
        <v>54</v>
      </c>
      <c r="BE55" s="924"/>
      <c r="BF55" s="924"/>
      <c r="BG55" s="924"/>
      <c r="BH55" s="924"/>
      <c r="BI55" s="925"/>
      <c r="BJ55" s="929"/>
      <c r="BK55" s="924"/>
      <c r="BL55" s="924"/>
      <c r="BM55" s="924"/>
      <c r="BN55" s="924"/>
      <c r="BO55" s="924"/>
      <c r="BP55" s="925"/>
      <c r="BQ55" s="931"/>
      <c r="BR55" s="932"/>
      <c r="BS55" s="932"/>
      <c r="BT55" s="932"/>
      <c r="BU55" s="932"/>
      <c r="BV55" s="933"/>
      <c r="BW55" s="931"/>
      <c r="BX55" s="932"/>
      <c r="BY55" s="932"/>
      <c r="BZ55" s="932"/>
      <c r="CA55" s="932"/>
      <c r="CB55" s="933"/>
      <c r="CC55" s="931"/>
      <c r="CD55" s="932"/>
      <c r="CE55" s="932"/>
      <c r="CF55" s="932"/>
      <c r="CG55" s="932"/>
      <c r="CH55" s="933"/>
      <c r="CI55" s="937"/>
      <c r="CJ55" s="938"/>
      <c r="CK55" s="938"/>
      <c r="CL55" s="938"/>
      <c r="CM55" s="938"/>
      <c r="CN55" s="939"/>
    </row>
    <row r="56" spans="1:94" ht="12" customHeight="1" x14ac:dyDescent="0.2">
      <c r="A56" s="982"/>
      <c r="B56" s="982"/>
      <c r="C56" s="982"/>
      <c r="D56" s="982"/>
      <c r="E56" s="983"/>
      <c r="F56" s="964"/>
      <c r="G56" s="964"/>
      <c r="H56" s="964"/>
      <c r="I56" s="964"/>
      <c r="J56" s="964"/>
      <c r="K56" s="964"/>
      <c r="L56" s="964"/>
      <c r="M56" s="964"/>
      <c r="N56" s="964"/>
      <c r="O56" s="964"/>
      <c r="P56" s="964"/>
      <c r="Q56" s="964"/>
      <c r="R56" s="964"/>
      <c r="S56" s="964"/>
      <c r="T56" s="964"/>
      <c r="U56" s="964"/>
      <c r="V56" s="964"/>
      <c r="W56" s="964"/>
      <c r="X56" s="964"/>
      <c r="Y56" s="964"/>
      <c r="Z56" s="964"/>
      <c r="AA56" s="964"/>
      <c r="AB56" s="964"/>
      <c r="AC56" s="964"/>
      <c r="AD56" s="964"/>
      <c r="AE56" s="964"/>
      <c r="AF56" s="964"/>
      <c r="AG56" s="964"/>
      <c r="AH56" s="964"/>
      <c r="AI56" s="964"/>
      <c r="AJ56" s="964"/>
      <c r="AK56" s="964"/>
      <c r="AL56" s="964"/>
      <c r="AM56" s="964"/>
      <c r="AN56" s="964"/>
      <c r="AO56" s="964"/>
      <c r="AP56" s="964"/>
      <c r="AQ56" s="964"/>
      <c r="AR56" s="964"/>
      <c r="AS56" s="964"/>
      <c r="AT56" s="964"/>
      <c r="AU56" s="964"/>
      <c r="AV56" s="964"/>
      <c r="AW56" s="964"/>
      <c r="AX56" s="964"/>
      <c r="AY56" s="926"/>
      <c r="AZ56" s="927"/>
      <c r="BA56" s="927"/>
      <c r="BB56" s="927"/>
      <c r="BC56" s="928"/>
      <c r="BD56" s="930"/>
      <c r="BE56" s="927"/>
      <c r="BF56" s="927"/>
      <c r="BG56" s="927"/>
      <c r="BH56" s="927"/>
      <c r="BI56" s="928"/>
      <c r="BJ56" s="930"/>
      <c r="BK56" s="927"/>
      <c r="BL56" s="927"/>
      <c r="BM56" s="927"/>
      <c r="BN56" s="927"/>
      <c r="BO56" s="927"/>
      <c r="BP56" s="928"/>
      <c r="BQ56" s="934"/>
      <c r="BR56" s="935"/>
      <c r="BS56" s="935"/>
      <c r="BT56" s="935"/>
      <c r="BU56" s="935"/>
      <c r="BV56" s="936"/>
      <c r="BW56" s="934"/>
      <c r="BX56" s="935"/>
      <c r="BY56" s="935"/>
      <c r="BZ56" s="935"/>
      <c r="CA56" s="935"/>
      <c r="CB56" s="936"/>
      <c r="CC56" s="934"/>
      <c r="CD56" s="935"/>
      <c r="CE56" s="935"/>
      <c r="CF56" s="935"/>
      <c r="CG56" s="935"/>
      <c r="CH56" s="936"/>
      <c r="CI56" s="940"/>
      <c r="CJ56" s="941"/>
      <c r="CK56" s="941"/>
      <c r="CL56" s="941"/>
      <c r="CM56" s="941"/>
      <c r="CN56" s="942"/>
    </row>
    <row r="57" spans="1:94" ht="15" customHeight="1" x14ac:dyDescent="0.2">
      <c r="A57" s="982" t="s">
        <v>250</v>
      </c>
      <c r="B57" s="982"/>
      <c r="C57" s="982"/>
      <c r="D57" s="982"/>
      <c r="E57" s="983"/>
      <c r="F57" s="966" t="s">
        <v>251</v>
      </c>
      <c r="G57" s="967"/>
      <c r="H57" s="967"/>
      <c r="I57" s="967"/>
      <c r="J57" s="967"/>
      <c r="K57" s="967"/>
      <c r="L57" s="967"/>
      <c r="M57" s="967"/>
      <c r="N57" s="967"/>
      <c r="O57" s="967"/>
      <c r="P57" s="967"/>
      <c r="Q57" s="967"/>
      <c r="R57" s="967"/>
      <c r="S57" s="967"/>
      <c r="T57" s="967"/>
      <c r="U57" s="967"/>
      <c r="V57" s="967"/>
      <c r="W57" s="967"/>
      <c r="X57" s="967"/>
      <c r="Y57" s="967"/>
      <c r="Z57" s="967"/>
      <c r="AA57" s="967"/>
      <c r="AB57" s="967"/>
      <c r="AC57" s="967"/>
      <c r="AD57" s="967"/>
      <c r="AE57" s="967"/>
      <c r="AF57" s="967"/>
      <c r="AG57" s="967"/>
      <c r="AH57" s="967"/>
      <c r="AI57" s="967"/>
      <c r="AJ57" s="967"/>
      <c r="AK57" s="967"/>
      <c r="AL57" s="967"/>
      <c r="AM57" s="967"/>
      <c r="AN57" s="967"/>
      <c r="AO57" s="967"/>
      <c r="AP57" s="967"/>
      <c r="AQ57" s="967"/>
      <c r="AR57" s="967"/>
      <c r="AS57" s="967"/>
      <c r="AT57" s="967"/>
      <c r="AU57" s="967"/>
      <c r="AV57" s="967"/>
      <c r="AW57" s="967"/>
      <c r="AX57" s="968"/>
      <c r="AY57" s="943" t="s">
        <v>253</v>
      </c>
      <c r="AZ57" s="944"/>
      <c r="BA57" s="944"/>
      <c r="BB57" s="944"/>
      <c r="BC57" s="944"/>
      <c r="BD57" s="944" t="s">
        <v>54</v>
      </c>
      <c r="BE57" s="944"/>
      <c r="BF57" s="944"/>
      <c r="BG57" s="944"/>
      <c r="BH57" s="944"/>
      <c r="BI57" s="944"/>
      <c r="BJ57" s="944"/>
      <c r="BK57" s="944"/>
      <c r="BL57" s="944"/>
      <c r="BM57" s="944"/>
      <c r="BN57" s="944"/>
      <c r="BO57" s="944"/>
      <c r="BP57" s="944"/>
      <c r="BQ57" s="945"/>
      <c r="BR57" s="945"/>
      <c r="BS57" s="945"/>
      <c r="BT57" s="945"/>
      <c r="BU57" s="945"/>
      <c r="BV57" s="945"/>
      <c r="BW57" s="945"/>
      <c r="BX57" s="945"/>
      <c r="BY57" s="945"/>
      <c r="BZ57" s="945"/>
      <c r="CA57" s="945"/>
      <c r="CB57" s="945"/>
      <c r="CC57" s="945"/>
      <c r="CD57" s="945"/>
      <c r="CE57" s="945"/>
      <c r="CF57" s="945"/>
      <c r="CG57" s="945"/>
      <c r="CH57" s="945"/>
      <c r="CI57" s="946"/>
      <c r="CJ57" s="946"/>
      <c r="CK57" s="946"/>
      <c r="CL57" s="946"/>
      <c r="CM57" s="946"/>
      <c r="CN57" s="947"/>
    </row>
    <row r="58" spans="1:94" ht="12" customHeight="1" x14ac:dyDescent="0.2">
      <c r="A58" s="982" t="s">
        <v>256</v>
      </c>
      <c r="B58" s="982"/>
      <c r="C58" s="982"/>
      <c r="D58" s="982"/>
      <c r="E58" s="983"/>
      <c r="F58" s="1008" t="s">
        <v>263</v>
      </c>
      <c r="G58" s="1009"/>
      <c r="H58" s="1009"/>
      <c r="I58" s="1009"/>
      <c r="J58" s="1009"/>
      <c r="K58" s="1009"/>
      <c r="L58" s="1009"/>
      <c r="M58" s="1009"/>
      <c r="N58" s="1009"/>
      <c r="O58" s="1009"/>
      <c r="P58" s="1009"/>
      <c r="Q58" s="1009"/>
      <c r="R58" s="1009"/>
      <c r="S58" s="1009"/>
      <c r="T58" s="1009"/>
      <c r="U58" s="1009"/>
      <c r="V58" s="1009"/>
      <c r="W58" s="1009"/>
      <c r="X58" s="1009"/>
      <c r="Y58" s="1009"/>
      <c r="Z58" s="1009"/>
      <c r="AA58" s="1009"/>
      <c r="AB58" s="1009"/>
      <c r="AC58" s="1009"/>
      <c r="AD58" s="1009"/>
      <c r="AE58" s="1009"/>
      <c r="AF58" s="1009"/>
      <c r="AG58" s="1009"/>
      <c r="AH58" s="1009"/>
      <c r="AI58" s="1009"/>
      <c r="AJ58" s="1009"/>
      <c r="AK58" s="1009"/>
      <c r="AL58" s="1009"/>
      <c r="AM58" s="1009"/>
      <c r="AN58" s="1009"/>
      <c r="AO58" s="1009"/>
      <c r="AP58" s="1009"/>
      <c r="AQ58" s="1009"/>
      <c r="AR58" s="1009"/>
      <c r="AS58" s="1009"/>
      <c r="AT58" s="1009"/>
      <c r="AU58" s="1009"/>
      <c r="AV58" s="1009"/>
      <c r="AW58" s="1009"/>
      <c r="AX58" s="1010"/>
      <c r="AY58" s="923" t="s">
        <v>254</v>
      </c>
      <c r="AZ58" s="924"/>
      <c r="BA58" s="924"/>
      <c r="BB58" s="924"/>
      <c r="BC58" s="925"/>
      <c r="BD58" s="929" t="s">
        <v>54</v>
      </c>
      <c r="BE58" s="924"/>
      <c r="BF58" s="924"/>
      <c r="BG58" s="924"/>
      <c r="BH58" s="924"/>
      <c r="BI58" s="925"/>
      <c r="BJ58" s="929"/>
      <c r="BK58" s="924"/>
      <c r="BL58" s="924"/>
      <c r="BM58" s="924"/>
      <c r="BN58" s="924"/>
      <c r="BO58" s="924"/>
      <c r="BP58" s="925"/>
      <c r="BQ58" s="931">
        <f>BQ60</f>
        <v>8451967.7379999999</v>
      </c>
      <c r="BR58" s="932"/>
      <c r="BS58" s="932"/>
      <c r="BT58" s="932"/>
      <c r="BU58" s="932"/>
      <c r="BV58" s="933"/>
      <c r="BW58" s="931">
        <f t="shared" ref="BW58" si="10">BW60</f>
        <v>7365203.5899999999</v>
      </c>
      <c r="BX58" s="932"/>
      <c r="BY58" s="932"/>
      <c r="BZ58" s="932"/>
      <c r="CA58" s="932"/>
      <c r="CB58" s="933"/>
      <c r="CC58" s="931">
        <f t="shared" ref="CC58" si="11">CC60</f>
        <v>6876402.9931840003</v>
      </c>
      <c r="CD58" s="932"/>
      <c r="CE58" s="932"/>
      <c r="CF58" s="932"/>
      <c r="CG58" s="932"/>
      <c r="CH58" s="933"/>
      <c r="CI58" s="937"/>
      <c r="CJ58" s="938"/>
      <c r="CK58" s="938"/>
      <c r="CL58" s="938"/>
      <c r="CM58" s="938"/>
      <c r="CN58" s="939"/>
    </row>
    <row r="59" spans="1:94" ht="12" customHeight="1" x14ac:dyDescent="0.2">
      <c r="A59" s="982"/>
      <c r="B59" s="982"/>
      <c r="C59" s="982"/>
      <c r="D59" s="982"/>
      <c r="E59" s="983"/>
      <c r="F59" s="1015" t="s">
        <v>433</v>
      </c>
      <c r="G59" s="1015"/>
      <c r="H59" s="1015"/>
      <c r="I59" s="1015"/>
      <c r="J59" s="1015"/>
      <c r="K59" s="1015"/>
      <c r="L59" s="1015"/>
      <c r="M59" s="1015"/>
      <c r="N59" s="1015"/>
      <c r="O59" s="1015"/>
      <c r="P59" s="1015"/>
      <c r="Q59" s="1015"/>
      <c r="R59" s="1015"/>
      <c r="S59" s="1015"/>
      <c r="T59" s="1015"/>
      <c r="U59" s="1015"/>
      <c r="V59" s="1015"/>
      <c r="W59" s="1015"/>
      <c r="X59" s="1015"/>
      <c r="Y59" s="1015"/>
      <c r="Z59" s="1015"/>
      <c r="AA59" s="1015"/>
      <c r="AB59" s="1015"/>
      <c r="AC59" s="1015"/>
      <c r="AD59" s="1015"/>
      <c r="AE59" s="1015"/>
      <c r="AF59" s="1015"/>
      <c r="AG59" s="1015"/>
      <c r="AH59" s="1015"/>
      <c r="AI59" s="1015"/>
      <c r="AJ59" s="1015"/>
      <c r="AK59" s="1015"/>
      <c r="AL59" s="1015"/>
      <c r="AM59" s="1015"/>
      <c r="AN59" s="1015"/>
      <c r="AO59" s="1015"/>
      <c r="AP59" s="1015"/>
      <c r="AQ59" s="1015"/>
      <c r="AR59" s="1015"/>
      <c r="AS59" s="1015"/>
      <c r="AT59" s="1015"/>
      <c r="AU59" s="1015"/>
      <c r="AV59" s="1015"/>
      <c r="AW59" s="1015"/>
      <c r="AX59" s="1015"/>
      <c r="AY59" s="926"/>
      <c r="AZ59" s="927"/>
      <c r="BA59" s="927"/>
      <c r="BB59" s="927"/>
      <c r="BC59" s="928"/>
      <c r="BD59" s="930"/>
      <c r="BE59" s="927"/>
      <c r="BF59" s="927"/>
      <c r="BG59" s="927"/>
      <c r="BH59" s="927"/>
      <c r="BI59" s="928"/>
      <c r="BJ59" s="930"/>
      <c r="BK59" s="927"/>
      <c r="BL59" s="927"/>
      <c r="BM59" s="927"/>
      <c r="BN59" s="927"/>
      <c r="BO59" s="927"/>
      <c r="BP59" s="928"/>
      <c r="BQ59" s="934"/>
      <c r="BR59" s="935"/>
      <c r="BS59" s="935"/>
      <c r="BT59" s="935"/>
      <c r="BU59" s="935"/>
      <c r="BV59" s="936"/>
      <c r="BW59" s="934"/>
      <c r="BX59" s="935"/>
      <c r="BY59" s="935"/>
      <c r="BZ59" s="935"/>
      <c r="CA59" s="935"/>
      <c r="CB59" s="936"/>
      <c r="CC59" s="934"/>
      <c r="CD59" s="935"/>
      <c r="CE59" s="935"/>
      <c r="CF59" s="935"/>
      <c r="CG59" s="935"/>
      <c r="CH59" s="936"/>
      <c r="CI59" s="940"/>
      <c r="CJ59" s="941"/>
      <c r="CK59" s="941"/>
      <c r="CL59" s="941"/>
      <c r="CM59" s="941"/>
      <c r="CN59" s="942"/>
    </row>
    <row r="60" spans="1:94" ht="12" customHeight="1" x14ac:dyDescent="0.2">
      <c r="A60" s="982"/>
      <c r="B60" s="982"/>
      <c r="C60" s="982"/>
      <c r="D60" s="982"/>
      <c r="E60" s="983"/>
      <c r="F60" s="1017" t="s">
        <v>258</v>
      </c>
      <c r="G60" s="1017"/>
      <c r="H60" s="1017"/>
      <c r="I60" s="1017"/>
      <c r="J60" s="1017"/>
      <c r="K60" s="1017"/>
      <c r="L60" s="1017"/>
      <c r="M60" s="1017"/>
      <c r="N60" s="1017"/>
      <c r="O60" s="1017"/>
      <c r="P60" s="1017"/>
      <c r="Q60" s="1017"/>
      <c r="R60" s="1017"/>
      <c r="S60" s="1017"/>
      <c r="T60" s="1017"/>
      <c r="U60" s="1017"/>
      <c r="V60" s="1017"/>
      <c r="W60" s="1017"/>
      <c r="X60" s="1017"/>
      <c r="Y60" s="1017"/>
      <c r="Z60" s="1017"/>
      <c r="AA60" s="1017"/>
      <c r="AB60" s="1017"/>
      <c r="AC60" s="1017"/>
      <c r="AD60" s="1017"/>
      <c r="AE60" s="1017"/>
      <c r="AF60" s="1017"/>
      <c r="AG60" s="1017"/>
      <c r="AH60" s="1017"/>
      <c r="AI60" s="1017"/>
      <c r="AJ60" s="1017"/>
      <c r="AK60" s="1017"/>
      <c r="AL60" s="1017"/>
      <c r="AM60" s="1017"/>
      <c r="AN60" s="1017"/>
      <c r="AO60" s="1017"/>
      <c r="AP60" s="1017"/>
      <c r="AQ60" s="1017"/>
      <c r="AR60" s="1017"/>
      <c r="AS60" s="1017"/>
      <c r="AT60" s="1017"/>
      <c r="AU60" s="1017"/>
      <c r="AV60" s="1017"/>
      <c r="AW60" s="1017"/>
      <c r="AX60" s="1017"/>
      <c r="AY60" s="923" t="s">
        <v>257</v>
      </c>
      <c r="AZ60" s="924"/>
      <c r="BA60" s="924"/>
      <c r="BB60" s="924"/>
      <c r="BC60" s="925"/>
      <c r="BD60" s="929"/>
      <c r="BE60" s="924"/>
      <c r="BF60" s="924"/>
      <c r="BG60" s="924"/>
      <c r="BH60" s="924"/>
      <c r="BI60" s="925"/>
      <c r="BJ60" s="929"/>
      <c r="BK60" s="924"/>
      <c r="BL60" s="924"/>
      <c r="BM60" s="924"/>
      <c r="BN60" s="924"/>
      <c r="BO60" s="924"/>
      <c r="BP60" s="925"/>
      <c r="BQ60" s="931">
        <f>BQ53+BQ40+BQ35</f>
        <v>8451967.7379999999</v>
      </c>
      <c r="BR60" s="932"/>
      <c r="BS60" s="932"/>
      <c r="BT60" s="932"/>
      <c r="BU60" s="932"/>
      <c r="BV60" s="933"/>
      <c r="BW60" s="931">
        <f t="shared" ref="BW60" si="12">BW53+BW40+BW35</f>
        <v>7365203.5899999999</v>
      </c>
      <c r="BX60" s="932"/>
      <c r="BY60" s="932"/>
      <c r="BZ60" s="932"/>
      <c r="CA60" s="932"/>
      <c r="CB60" s="933"/>
      <c r="CC60" s="931">
        <f t="shared" ref="CC60" si="13">CC53+CC40+CC35</f>
        <v>6876402.9931840003</v>
      </c>
      <c r="CD60" s="932"/>
      <c r="CE60" s="932"/>
      <c r="CF60" s="932"/>
      <c r="CG60" s="932"/>
      <c r="CH60" s="933"/>
      <c r="CI60" s="937"/>
      <c r="CJ60" s="938"/>
      <c r="CK60" s="938"/>
      <c r="CL60" s="938"/>
      <c r="CM60" s="938"/>
      <c r="CN60" s="939"/>
    </row>
    <row r="61" spans="1:94" ht="12" customHeight="1" x14ac:dyDescent="0.2">
      <c r="A61" s="982"/>
      <c r="B61" s="982"/>
      <c r="C61" s="982"/>
      <c r="D61" s="982"/>
      <c r="E61" s="983"/>
      <c r="F61" s="1004" t="s">
        <v>512</v>
      </c>
      <c r="G61" s="1004"/>
      <c r="H61" s="1004"/>
      <c r="I61" s="1004"/>
      <c r="J61" s="1004"/>
      <c r="K61" s="1004"/>
      <c r="L61" s="1004"/>
      <c r="M61" s="1004"/>
      <c r="N61" s="1004"/>
      <c r="O61" s="1004"/>
      <c r="P61" s="1004"/>
      <c r="Q61" s="1004"/>
      <c r="R61" s="1004"/>
      <c r="S61" s="1004"/>
      <c r="T61" s="1004"/>
      <c r="U61" s="1004"/>
      <c r="V61" s="1004"/>
      <c r="W61" s="1004"/>
      <c r="X61" s="1004"/>
      <c r="Y61" s="1004"/>
      <c r="Z61" s="1004"/>
      <c r="AA61" s="1004"/>
      <c r="AB61" s="1004"/>
      <c r="AC61" s="1004"/>
      <c r="AD61" s="1004"/>
      <c r="AE61" s="1004"/>
      <c r="AF61" s="1004"/>
      <c r="AG61" s="1004"/>
      <c r="AH61" s="1004"/>
      <c r="AI61" s="1004"/>
      <c r="AJ61" s="1004"/>
      <c r="AK61" s="1004"/>
      <c r="AL61" s="1004"/>
      <c r="AM61" s="1004"/>
      <c r="AN61" s="1004"/>
      <c r="AO61" s="1004"/>
      <c r="AP61" s="1004"/>
      <c r="AQ61" s="1004"/>
      <c r="AR61" s="1004"/>
      <c r="AS61" s="1004"/>
      <c r="AT61" s="1004"/>
      <c r="AU61" s="1004"/>
      <c r="AV61" s="1004"/>
      <c r="AW61" s="1004"/>
      <c r="AX61" s="1004"/>
      <c r="AY61" s="926"/>
      <c r="AZ61" s="927"/>
      <c r="BA61" s="927"/>
      <c r="BB61" s="927"/>
      <c r="BC61" s="928"/>
      <c r="BD61" s="930"/>
      <c r="BE61" s="927"/>
      <c r="BF61" s="927"/>
      <c r="BG61" s="927"/>
      <c r="BH61" s="927"/>
      <c r="BI61" s="928"/>
      <c r="BJ61" s="930"/>
      <c r="BK61" s="927"/>
      <c r="BL61" s="927"/>
      <c r="BM61" s="927"/>
      <c r="BN61" s="927"/>
      <c r="BO61" s="927"/>
      <c r="BP61" s="928"/>
      <c r="BQ61" s="934"/>
      <c r="BR61" s="935"/>
      <c r="BS61" s="935"/>
      <c r="BT61" s="935"/>
      <c r="BU61" s="935"/>
      <c r="BV61" s="936"/>
      <c r="BW61" s="934"/>
      <c r="BX61" s="935"/>
      <c r="BY61" s="935"/>
      <c r="BZ61" s="935"/>
      <c r="CA61" s="935"/>
      <c r="CB61" s="936"/>
      <c r="CC61" s="934"/>
      <c r="CD61" s="935"/>
      <c r="CE61" s="935"/>
      <c r="CF61" s="935"/>
      <c r="CG61" s="935"/>
      <c r="CH61" s="936"/>
      <c r="CI61" s="940"/>
      <c r="CJ61" s="941"/>
      <c r="CK61" s="941"/>
      <c r="CL61" s="941"/>
      <c r="CM61" s="941"/>
      <c r="CN61" s="942"/>
    </row>
    <row r="62" spans="1:94" ht="12" customHeight="1" x14ac:dyDescent="0.2">
      <c r="A62" s="982" t="s">
        <v>255</v>
      </c>
      <c r="B62" s="982"/>
      <c r="C62" s="982"/>
      <c r="D62" s="982"/>
      <c r="E62" s="983"/>
      <c r="F62" s="1008" t="s">
        <v>264</v>
      </c>
      <c r="G62" s="1009"/>
      <c r="H62" s="1009"/>
      <c r="I62" s="1009"/>
      <c r="J62" s="1009"/>
      <c r="K62" s="1009"/>
      <c r="L62" s="1009"/>
      <c r="M62" s="1009"/>
      <c r="N62" s="1009"/>
      <c r="O62" s="1009"/>
      <c r="P62" s="1009"/>
      <c r="Q62" s="1009"/>
      <c r="R62" s="1009"/>
      <c r="S62" s="1009"/>
      <c r="T62" s="1009"/>
      <c r="U62" s="1009"/>
      <c r="V62" s="1009"/>
      <c r="W62" s="1009"/>
      <c r="X62" s="1009"/>
      <c r="Y62" s="1009"/>
      <c r="Z62" s="1009"/>
      <c r="AA62" s="1009"/>
      <c r="AB62" s="1009"/>
      <c r="AC62" s="1009"/>
      <c r="AD62" s="1009"/>
      <c r="AE62" s="1009"/>
      <c r="AF62" s="1009"/>
      <c r="AG62" s="1009"/>
      <c r="AH62" s="1009"/>
      <c r="AI62" s="1009"/>
      <c r="AJ62" s="1009"/>
      <c r="AK62" s="1009"/>
      <c r="AL62" s="1009"/>
      <c r="AM62" s="1009"/>
      <c r="AN62" s="1009"/>
      <c r="AO62" s="1009"/>
      <c r="AP62" s="1009"/>
      <c r="AQ62" s="1009"/>
      <c r="AR62" s="1009"/>
      <c r="AS62" s="1009"/>
      <c r="AT62" s="1009"/>
      <c r="AU62" s="1009"/>
      <c r="AV62" s="1009"/>
      <c r="AW62" s="1009"/>
      <c r="AX62" s="1014"/>
      <c r="AY62" s="923" t="s">
        <v>259</v>
      </c>
      <c r="AZ62" s="924"/>
      <c r="BA62" s="924"/>
      <c r="BB62" s="924"/>
      <c r="BC62" s="925"/>
      <c r="BD62" s="929" t="s">
        <v>54</v>
      </c>
      <c r="BE62" s="924"/>
      <c r="BF62" s="924"/>
      <c r="BG62" s="924"/>
      <c r="BH62" s="924"/>
      <c r="BI62" s="925"/>
      <c r="BJ62" s="929"/>
      <c r="BK62" s="924"/>
      <c r="BL62" s="924"/>
      <c r="BM62" s="924"/>
      <c r="BN62" s="924"/>
      <c r="BO62" s="924"/>
      <c r="BP62" s="925"/>
      <c r="BQ62" s="931"/>
      <c r="BR62" s="932"/>
      <c r="BS62" s="932"/>
      <c r="BT62" s="932"/>
      <c r="BU62" s="932"/>
      <c r="BV62" s="933"/>
      <c r="BW62" s="931"/>
      <c r="BX62" s="932"/>
      <c r="BY62" s="932"/>
      <c r="BZ62" s="932"/>
      <c r="CA62" s="932"/>
      <c r="CB62" s="933"/>
      <c r="CC62" s="931"/>
      <c r="CD62" s="932"/>
      <c r="CE62" s="932"/>
      <c r="CF62" s="932"/>
      <c r="CG62" s="932"/>
      <c r="CH62" s="933"/>
      <c r="CI62" s="937"/>
      <c r="CJ62" s="938"/>
      <c r="CK62" s="938"/>
      <c r="CL62" s="938"/>
      <c r="CM62" s="938"/>
      <c r="CN62" s="939"/>
    </row>
    <row r="63" spans="1:94" ht="12" customHeight="1" x14ac:dyDescent="0.2">
      <c r="A63" s="982"/>
      <c r="B63" s="982"/>
      <c r="C63" s="982"/>
      <c r="D63" s="982"/>
      <c r="E63" s="983"/>
      <c r="F63" s="1015" t="s">
        <v>265</v>
      </c>
      <c r="G63" s="1015"/>
      <c r="H63" s="1015"/>
      <c r="I63" s="1015"/>
      <c r="J63" s="1015"/>
      <c r="K63" s="1015"/>
      <c r="L63" s="1015"/>
      <c r="M63" s="1015"/>
      <c r="N63" s="1015"/>
      <c r="O63" s="1015"/>
      <c r="P63" s="1015"/>
      <c r="Q63" s="1015"/>
      <c r="R63" s="1015"/>
      <c r="S63" s="1015"/>
      <c r="T63" s="1015"/>
      <c r="U63" s="1015"/>
      <c r="V63" s="1015"/>
      <c r="W63" s="1015"/>
      <c r="X63" s="1015"/>
      <c r="Y63" s="1015"/>
      <c r="Z63" s="1015"/>
      <c r="AA63" s="1015"/>
      <c r="AB63" s="1015"/>
      <c r="AC63" s="1015"/>
      <c r="AD63" s="1015"/>
      <c r="AE63" s="1015"/>
      <c r="AF63" s="1015"/>
      <c r="AG63" s="1015"/>
      <c r="AH63" s="1015"/>
      <c r="AI63" s="1015"/>
      <c r="AJ63" s="1015"/>
      <c r="AK63" s="1015"/>
      <c r="AL63" s="1015"/>
      <c r="AM63" s="1015"/>
      <c r="AN63" s="1015"/>
      <c r="AO63" s="1015"/>
      <c r="AP63" s="1015"/>
      <c r="AQ63" s="1015"/>
      <c r="AR63" s="1015"/>
      <c r="AS63" s="1015"/>
      <c r="AT63" s="1015"/>
      <c r="AU63" s="1015"/>
      <c r="AV63" s="1015"/>
      <c r="AW63" s="1015"/>
      <c r="AX63" s="1016"/>
      <c r="AY63" s="926"/>
      <c r="AZ63" s="927"/>
      <c r="BA63" s="927"/>
      <c r="BB63" s="927"/>
      <c r="BC63" s="928"/>
      <c r="BD63" s="930"/>
      <c r="BE63" s="927"/>
      <c r="BF63" s="927"/>
      <c r="BG63" s="927"/>
      <c r="BH63" s="927"/>
      <c r="BI63" s="928"/>
      <c r="BJ63" s="930"/>
      <c r="BK63" s="927"/>
      <c r="BL63" s="927"/>
      <c r="BM63" s="927"/>
      <c r="BN63" s="927"/>
      <c r="BO63" s="927"/>
      <c r="BP63" s="928"/>
      <c r="BQ63" s="934"/>
      <c r="BR63" s="935"/>
      <c r="BS63" s="935"/>
      <c r="BT63" s="935"/>
      <c r="BU63" s="935"/>
      <c r="BV63" s="936"/>
      <c r="BW63" s="934"/>
      <c r="BX63" s="935"/>
      <c r="BY63" s="935"/>
      <c r="BZ63" s="935"/>
      <c r="CA63" s="935"/>
      <c r="CB63" s="936"/>
      <c r="CC63" s="934"/>
      <c r="CD63" s="935"/>
      <c r="CE63" s="935"/>
      <c r="CF63" s="935"/>
      <c r="CG63" s="935"/>
      <c r="CH63" s="936"/>
      <c r="CI63" s="940"/>
      <c r="CJ63" s="941"/>
      <c r="CK63" s="941"/>
      <c r="CL63" s="941"/>
      <c r="CM63" s="941"/>
      <c r="CN63" s="942"/>
    </row>
    <row r="64" spans="1:94" ht="12" customHeight="1" x14ac:dyDescent="0.2">
      <c r="A64" s="927"/>
      <c r="B64" s="927"/>
      <c r="C64" s="927"/>
      <c r="D64" s="927"/>
      <c r="E64" s="928"/>
      <c r="F64" s="1006" t="s">
        <v>258</v>
      </c>
      <c r="G64" s="1006"/>
      <c r="H64" s="1006"/>
      <c r="I64" s="1006"/>
      <c r="J64" s="1006"/>
      <c r="K64" s="1006"/>
      <c r="L64" s="1006"/>
      <c r="M64" s="1006"/>
      <c r="N64" s="1006"/>
      <c r="O64" s="1006"/>
      <c r="P64" s="1006"/>
      <c r="Q64" s="1006"/>
      <c r="R64" s="1006"/>
      <c r="S64" s="1006"/>
      <c r="T64" s="1006"/>
      <c r="U64" s="1006"/>
      <c r="V64" s="1006"/>
      <c r="W64" s="1006"/>
      <c r="X64" s="1006"/>
      <c r="Y64" s="1006"/>
      <c r="Z64" s="1006"/>
      <c r="AA64" s="1006"/>
      <c r="AB64" s="1006"/>
      <c r="AC64" s="1006"/>
      <c r="AD64" s="1006"/>
      <c r="AE64" s="1006"/>
      <c r="AF64" s="1006"/>
      <c r="AG64" s="1006"/>
      <c r="AH64" s="1006"/>
      <c r="AI64" s="1006"/>
      <c r="AJ64" s="1006"/>
      <c r="AK64" s="1006"/>
      <c r="AL64" s="1006"/>
      <c r="AM64" s="1006"/>
      <c r="AN64" s="1006"/>
      <c r="AO64" s="1006"/>
      <c r="AP64" s="1006"/>
      <c r="AQ64" s="1006"/>
      <c r="AR64" s="1006"/>
      <c r="AS64" s="1006"/>
      <c r="AT64" s="1006"/>
      <c r="AU64" s="1006"/>
      <c r="AV64" s="1006"/>
      <c r="AW64" s="1006"/>
      <c r="AX64" s="1007"/>
      <c r="AY64" s="903" t="s">
        <v>260</v>
      </c>
      <c r="AZ64" s="904"/>
      <c r="BA64" s="904"/>
      <c r="BB64" s="904"/>
      <c r="BC64" s="905"/>
      <c r="BD64" s="909"/>
      <c r="BE64" s="904"/>
      <c r="BF64" s="904"/>
      <c r="BG64" s="904"/>
      <c r="BH64" s="904"/>
      <c r="BI64" s="905"/>
      <c r="BJ64" s="909"/>
      <c r="BK64" s="904"/>
      <c r="BL64" s="904"/>
      <c r="BM64" s="904"/>
      <c r="BN64" s="904"/>
      <c r="BO64" s="904"/>
      <c r="BP64" s="905"/>
      <c r="BQ64" s="911"/>
      <c r="BR64" s="912"/>
      <c r="BS64" s="912"/>
      <c r="BT64" s="912"/>
      <c r="BU64" s="912"/>
      <c r="BV64" s="913"/>
      <c r="BW64" s="911"/>
      <c r="BX64" s="912"/>
      <c r="BY64" s="912"/>
      <c r="BZ64" s="912"/>
      <c r="CA64" s="912"/>
      <c r="CB64" s="913"/>
      <c r="CC64" s="911"/>
      <c r="CD64" s="912"/>
      <c r="CE64" s="912"/>
      <c r="CF64" s="912"/>
      <c r="CG64" s="912"/>
      <c r="CH64" s="913"/>
      <c r="CI64" s="917"/>
      <c r="CJ64" s="918"/>
      <c r="CK64" s="918"/>
      <c r="CL64" s="918"/>
      <c r="CM64" s="918"/>
      <c r="CN64" s="919"/>
    </row>
    <row r="65" spans="1:92" ht="12" customHeight="1" thickBot="1" x14ac:dyDescent="0.25">
      <c r="A65" s="982"/>
      <c r="B65" s="982"/>
      <c r="C65" s="982"/>
      <c r="D65" s="982"/>
      <c r="E65" s="983"/>
      <c r="F65" s="1004"/>
      <c r="G65" s="1004"/>
      <c r="H65" s="1004"/>
      <c r="I65" s="1004"/>
      <c r="J65" s="1004"/>
      <c r="K65" s="1004"/>
      <c r="L65" s="1004"/>
      <c r="M65" s="1004"/>
      <c r="N65" s="1004"/>
      <c r="O65" s="1004"/>
      <c r="P65" s="1004"/>
      <c r="Q65" s="1004"/>
      <c r="R65" s="1004"/>
      <c r="S65" s="1004"/>
      <c r="T65" s="1004"/>
      <c r="U65" s="1004"/>
      <c r="V65" s="1004"/>
      <c r="W65" s="1004"/>
      <c r="X65" s="1004"/>
      <c r="Y65" s="1004"/>
      <c r="Z65" s="1004"/>
      <c r="AA65" s="1004"/>
      <c r="AB65" s="1004"/>
      <c r="AC65" s="1004"/>
      <c r="AD65" s="1004"/>
      <c r="AE65" s="1004"/>
      <c r="AF65" s="1004"/>
      <c r="AG65" s="1004"/>
      <c r="AH65" s="1004"/>
      <c r="AI65" s="1004"/>
      <c r="AJ65" s="1004"/>
      <c r="AK65" s="1004"/>
      <c r="AL65" s="1004"/>
      <c r="AM65" s="1004"/>
      <c r="AN65" s="1004"/>
      <c r="AO65" s="1004"/>
      <c r="AP65" s="1004"/>
      <c r="AQ65" s="1004"/>
      <c r="AR65" s="1004"/>
      <c r="AS65" s="1004"/>
      <c r="AT65" s="1004"/>
      <c r="AU65" s="1004"/>
      <c r="AV65" s="1004"/>
      <c r="AW65" s="1004"/>
      <c r="AX65" s="1005"/>
      <c r="AY65" s="906"/>
      <c r="AZ65" s="907"/>
      <c r="BA65" s="907"/>
      <c r="BB65" s="907"/>
      <c r="BC65" s="908"/>
      <c r="BD65" s="910"/>
      <c r="BE65" s="907"/>
      <c r="BF65" s="907"/>
      <c r="BG65" s="907"/>
      <c r="BH65" s="907"/>
      <c r="BI65" s="908"/>
      <c r="BJ65" s="910"/>
      <c r="BK65" s="907"/>
      <c r="BL65" s="907"/>
      <c r="BM65" s="907"/>
      <c r="BN65" s="907"/>
      <c r="BO65" s="907"/>
      <c r="BP65" s="908"/>
      <c r="BQ65" s="914"/>
      <c r="BR65" s="915"/>
      <c r="BS65" s="915"/>
      <c r="BT65" s="915"/>
      <c r="BU65" s="915"/>
      <c r="BV65" s="916"/>
      <c r="BW65" s="914"/>
      <c r="BX65" s="915"/>
      <c r="BY65" s="915"/>
      <c r="BZ65" s="915"/>
      <c r="CA65" s="915"/>
      <c r="CB65" s="916"/>
      <c r="CC65" s="914"/>
      <c r="CD65" s="915"/>
      <c r="CE65" s="915"/>
      <c r="CF65" s="915"/>
      <c r="CG65" s="915"/>
      <c r="CH65" s="916"/>
      <c r="CI65" s="920"/>
      <c r="CJ65" s="921"/>
      <c r="CK65" s="921"/>
      <c r="CL65" s="921"/>
      <c r="CM65" s="921"/>
      <c r="CN65" s="922"/>
    </row>
    <row r="68" spans="1:92" x14ac:dyDescent="0.2">
      <c r="A68" s="1" t="s">
        <v>261</v>
      </c>
    </row>
    <row r="69" spans="1:92" x14ac:dyDescent="0.2">
      <c r="A69" s="1" t="s">
        <v>262</v>
      </c>
      <c r="W69" s="952" t="s">
        <v>939</v>
      </c>
      <c r="X69" s="952"/>
      <c r="Y69" s="952"/>
      <c r="Z69" s="952"/>
      <c r="AA69" s="952"/>
      <c r="AB69" s="952"/>
      <c r="AC69" s="952"/>
      <c r="AD69" s="952"/>
      <c r="AE69" s="952"/>
      <c r="AF69" s="952"/>
      <c r="AG69" s="952"/>
      <c r="AH69" s="952"/>
      <c r="AI69" s="952"/>
      <c r="AJ69" s="952"/>
      <c r="AK69" s="952"/>
      <c r="AL69" s="952"/>
      <c r="AM69" s="952"/>
      <c r="AN69" s="952"/>
      <c r="AO69" s="952"/>
      <c r="AP69" s="952"/>
      <c r="AQ69" s="952"/>
      <c r="AR69" s="22"/>
      <c r="AS69" s="952"/>
      <c r="AT69" s="952"/>
      <c r="AU69" s="952"/>
      <c r="AV69" s="952"/>
      <c r="AW69" s="952"/>
      <c r="AX69" s="952"/>
      <c r="AY69" s="952"/>
      <c r="AZ69" s="952"/>
      <c r="BA69" s="952"/>
      <c r="BB69" s="952"/>
      <c r="BC69" s="952"/>
      <c r="BD69" s="952"/>
      <c r="BE69" s="952"/>
      <c r="BF69" s="952"/>
      <c r="BG69" s="22"/>
      <c r="BH69" s="952" t="s">
        <v>1027</v>
      </c>
      <c r="BI69" s="952"/>
      <c r="BJ69" s="952"/>
      <c r="BK69" s="952"/>
      <c r="BL69" s="952"/>
      <c r="BM69" s="952"/>
      <c r="BN69" s="952"/>
      <c r="BO69" s="952"/>
      <c r="BP69" s="952"/>
      <c r="BQ69" s="952"/>
      <c r="BR69" s="952"/>
      <c r="BS69" s="952"/>
      <c r="BT69" s="952"/>
      <c r="BU69" s="952"/>
    </row>
    <row r="70" spans="1:92" s="12" customFormat="1" ht="10.5" x14ac:dyDescent="0.2">
      <c r="W70" s="837" t="s">
        <v>12</v>
      </c>
      <c r="X70" s="837"/>
      <c r="Y70" s="837"/>
      <c r="Z70" s="837"/>
      <c r="AA70" s="837"/>
      <c r="AB70" s="837"/>
      <c r="AC70" s="837"/>
      <c r="AD70" s="837"/>
      <c r="AE70" s="837"/>
      <c r="AF70" s="837"/>
      <c r="AG70" s="837"/>
      <c r="AH70" s="837"/>
      <c r="AI70" s="837"/>
      <c r="AJ70" s="837"/>
      <c r="AK70" s="837"/>
      <c r="AL70" s="837"/>
      <c r="AM70" s="837"/>
      <c r="AN70" s="837"/>
      <c r="AO70" s="837"/>
      <c r="AP70" s="837"/>
      <c r="AQ70" s="837"/>
      <c r="AR70" s="10"/>
      <c r="AS70" s="837" t="s">
        <v>10</v>
      </c>
      <c r="AT70" s="837"/>
      <c r="AU70" s="837"/>
      <c r="AV70" s="837"/>
      <c r="AW70" s="837"/>
      <c r="AX70" s="837"/>
      <c r="AY70" s="837"/>
      <c r="AZ70" s="837"/>
      <c r="BA70" s="837"/>
      <c r="BB70" s="837"/>
      <c r="BC70" s="837"/>
      <c r="BD70" s="837"/>
      <c r="BE70" s="837"/>
      <c r="BF70" s="837"/>
      <c r="BG70" s="10"/>
      <c r="BH70" s="837" t="s">
        <v>11</v>
      </c>
      <c r="BI70" s="837"/>
      <c r="BJ70" s="837"/>
      <c r="BK70" s="837"/>
      <c r="BL70" s="837"/>
      <c r="BM70" s="837"/>
      <c r="BN70" s="837"/>
      <c r="BO70" s="837"/>
      <c r="BP70" s="837"/>
      <c r="BQ70" s="837"/>
      <c r="BR70" s="837"/>
      <c r="BS70" s="837"/>
      <c r="BT70" s="837"/>
      <c r="BU70" s="837"/>
    </row>
    <row r="71" spans="1:92" ht="3.95" customHeight="1" x14ac:dyDescent="0.2"/>
    <row r="72" spans="1:92" x14ac:dyDescent="0.2">
      <c r="A72" s="1" t="s">
        <v>266</v>
      </c>
      <c r="J72" s="952"/>
      <c r="K72" s="952"/>
      <c r="L72" s="952"/>
      <c r="M72" s="952"/>
      <c r="N72" s="952"/>
      <c r="O72" s="952"/>
      <c r="P72" s="952"/>
      <c r="Q72" s="952"/>
      <c r="R72" s="952"/>
      <c r="S72" s="952"/>
      <c r="T72" s="952"/>
      <c r="U72" s="952"/>
      <c r="V72" s="952"/>
      <c r="W72" s="952"/>
      <c r="X72" s="952"/>
      <c r="Y72" s="952"/>
      <c r="Z72" s="952"/>
      <c r="AA72" s="952"/>
      <c r="AB72" s="952"/>
      <c r="AC72" s="952"/>
      <c r="AD72" s="952"/>
      <c r="AF72" s="952"/>
      <c r="AG72" s="952"/>
      <c r="AH72" s="952"/>
      <c r="AI72" s="952"/>
      <c r="AJ72" s="952"/>
      <c r="AK72" s="952"/>
      <c r="AL72" s="952"/>
      <c r="AM72" s="952"/>
      <c r="AN72" s="952"/>
      <c r="AO72" s="952"/>
      <c r="AP72" s="952"/>
      <c r="AQ72" s="952"/>
      <c r="AR72" s="952"/>
      <c r="AS72" s="952"/>
      <c r="AT72" s="952"/>
      <c r="AU72" s="952"/>
      <c r="AV72" s="952"/>
      <c r="AW72" s="952"/>
      <c r="AX72" s="952"/>
      <c r="AY72" s="952"/>
      <c r="AZ72" s="952"/>
      <c r="BB72" s="952"/>
      <c r="BC72" s="952"/>
      <c r="BD72" s="952"/>
      <c r="BE72" s="952"/>
      <c r="BF72" s="952"/>
      <c r="BG72" s="952"/>
      <c r="BH72" s="952"/>
      <c r="BI72" s="952"/>
      <c r="BJ72" s="952"/>
      <c r="BK72" s="952"/>
      <c r="BL72" s="952"/>
      <c r="BM72" s="952"/>
      <c r="BN72" s="952"/>
      <c r="BO72" s="952"/>
      <c r="BP72" s="952"/>
    </row>
    <row r="73" spans="1:92" s="12" customFormat="1" ht="10.5" x14ac:dyDescent="0.2">
      <c r="J73" s="837" t="s">
        <v>12</v>
      </c>
      <c r="K73" s="837"/>
      <c r="L73" s="837"/>
      <c r="M73" s="837"/>
      <c r="N73" s="837"/>
      <c r="O73" s="837"/>
      <c r="P73" s="837"/>
      <c r="Q73" s="837"/>
      <c r="R73" s="837"/>
      <c r="S73" s="837"/>
      <c r="T73" s="837"/>
      <c r="U73" s="837"/>
      <c r="V73" s="837"/>
      <c r="W73" s="837"/>
      <c r="X73" s="837"/>
      <c r="Y73" s="837"/>
      <c r="Z73" s="837"/>
      <c r="AA73" s="837"/>
      <c r="AB73" s="837"/>
      <c r="AC73" s="837"/>
      <c r="AD73" s="837"/>
      <c r="AF73" s="837" t="s">
        <v>267</v>
      </c>
      <c r="AG73" s="837"/>
      <c r="AH73" s="837"/>
      <c r="AI73" s="837"/>
      <c r="AJ73" s="837"/>
      <c r="AK73" s="837"/>
      <c r="AL73" s="837"/>
      <c r="AM73" s="837"/>
      <c r="AN73" s="837"/>
      <c r="AO73" s="837"/>
      <c r="AP73" s="837"/>
      <c r="AQ73" s="837"/>
      <c r="AR73" s="837"/>
      <c r="AS73" s="837"/>
      <c r="AT73" s="837"/>
      <c r="AU73" s="837"/>
      <c r="AV73" s="837"/>
      <c r="AW73" s="837"/>
      <c r="AX73" s="837"/>
      <c r="AY73" s="837"/>
      <c r="AZ73" s="837"/>
      <c r="BB73" s="837" t="s">
        <v>273</v>
      </c>
      <c r="BC73" s="837"/>
      <c r="BD73" s="837"/>
      <c r="BE73" s="837"/>
      <c r="BF73" s="837"/>
      <c r="BG73" s="837"/>
      <c r="BH73" s="837"/>
      <c r="BI73" s="837"/>
      <c r="BJ73" s="837"/>
      <c r="BK73" s="837"/>
      <c r="BL73" s="837"/>
      <c r="BM73" s="837"/>
      <c r="BN73" s="837"/>
      <c r="BO73" s="837"/>
      <c r="BP73" s="837"/>
    </row>
    <row r="74" spans="1:92" ht="3.95" customHeight="1" x14ac:dyDescent="0.2"/>
    <row r="75" spans="1:92" x14ac:dyDescent="0.2">
      <c r="B75" s="23" t="s">
        <v>9</v>
      </c>
      <c r="C75" s="927" t="s">
        <v>509</v>
      </c>
      <c r="D75" s="927"/>
      <c r="E75" s="927"/>
      <c r="F75" s="1" t="s">
        <v>5</v>
      </c>
      <c r="H75" s="927" t="s">
        <v>483</v>
      </c>
      <c r="I75" s="927"/>
      <c r="J75" s="927"/>
      <c r="K75" s="927"/>
      <c r="L75" s="927"/>
      <c r="M75" s="927"/>
      <c r="N75" s="927"/>
      <c r="O75" s="927"/>
      <c r="P75" s="927"/>
      <c r="Q75" s="927"/>
      <c r="R75" s="927"/>
      <c r="S75" s="987">
        <v>20</v>
      </c>
      <c r="T75" s="987"/>
      <c r="U75" s="988" t="s">
        <v>474</v>
      </c>
      <c r="V75" s="988"/>
      <c r="W75" s="988"/>
      <c r="X75" s="1" t="s">
        <v>6</v>
      </c>
    </row>
    <row r="76" spans="1:92" s="2" customFormat="1" ht="13.5" thickBot="1" x14ac:dyDescent="0.25"/>
    <row r="77" spans="1:92" x14ac:dyDescent="0.2">
      <c r="A77" s="24"/>
      <c r="B77" s="25" t="s">
        <v>268</v>
      </c>
      <c r="C77" s="25"/>
      <c r="D77" s="25"/>
      <c r="E77" s="25"/>
      <c r="F77" s="25"/>
      <c r="G77" s="25"/>
      <c r="H77" s="25"/>
      <c r="I77" s="25"/>
      <c r="J77" s="25"/>
      <c r="K77" s="25"/>
      <c r="L77" s="25"/>
      <c r="M77" s="25"/>
      <c r="N77" s="25"/>
      <c r="O77" s="25"/>
      <c r="P77" s="25"/>
      <c r="Q77" s="25"/>
      <c r="R77" s="25"/>
      <c r="S77" s="25"/>
      <c r="T77" s="25"/>
      <c r="U77" s="25"/>
      <c r="V77" s="25"/>
      <c r="W77" s="25"/>
      <c r="X77" s="25"/>
      <c r="Y77" s="25"/>
      <c r="Z77" s="25"/>
      <c r="AA77" s="25"/>
      <c r="AB77" s="25"/>
      <c r="AC77" s="25"/>
      <c r="AD77" s="25"/>
      <c r="AE77" s="25"/>
      <c r="AF77" s="25"/>
      <c r="AG77" s="25"/>
      <c r="AH77" s="25"/>
      <c r="AI77" s="25"/>
      <c r="AJ77" s="25"/>
      <c r="AK77" s="25"/>
      <c r="AL77" s="25"/>
      <c r="AM77" s="25"/>
      <c r="AN77" s="25"/>
      <c r="AO77" s="25"/>
      <c r="AP77" s="25"/>
      <c r="AQ77" s="25"/>
      <c r="AR77" s="25"/>
      <c r="AS77" s="25"/>
      <c r="AT77" s="25"/>
      <c r="AU77" s="25"/>
      <c r="AV77" s="25"/>
      <c r="AW77" s="25"/>
      <c r="AX77" s="25"/>
      <c r="AY77" s="25"/>
      <c r="AZ77" s="25"/>
      <c r="BA77" s="25"/>
      <c r="BB77" s="25"/>
      <c r="BC77" s="25"/>
      <c r="BD77" s="25"/>
      <c r="BE77" s="25"/>
      <c r="BF77" s="25"/>
      <c r="BG77" s="25"/>
      <c r="BH77" s="26"/>
    </row>
    <row r="78" spans="1:92" x14ac:dyDescent="0.2">
      <c r="A78" s="27"/>
      <c r="B78" s="952"/>
      <c r="C78" s="952"/>
      <c r="D78" s="952"/>
      <c r="E78" s="952"/>
      <c r="F78" s="952"/>
      <c r="G78" s="952"/>
      <c r="H78" s="952"/>
      <c r="I78" s="952"/>
      <c r="J78" s="952"/>
      <c r="K78" s="952"/>
      <c r="L78" s="952"/>
      <c r="M78" s="952"/>
      <c r="N78" s="952"/>
      <c r="O78" s="952"/>
      <c r="P78" s="952"/>
      <c r="Q78" s="952"/>
      <c r="R78" s="952"/>
      <c r="S78" s="952"/>
      <c r="T78" s="952"/>
      <c r="U78" s="952"/>
      <c r="V78" s="952"/>
      <c r="W78" s="952"/>
      <c r="X78" s="952"/>
      <c r="Y78" s="952"/>
      <c r="Z78" s="952"/>
      <c r="AA78" s="952"/>
      <c r="AB78" s="952"/>
      <c r="AC78" s="952"/>
      <c r="AD78" s="952"/>
      <c r="AE78" s="952"/>
      <c r="AF78" s="952"/>
      <c r="AG78" s="952"/>
      <c r="AH78" s="952"/>
      <c r="AI78" s="952"/>
      <c r="AJ78" s="952"/>
      <c r="AK78" s="952"/>
      <c r="AL78" s="952"/>
      <c r="AM78" s="952"/>
      <c r="AN78" s="952"/>
      <c r="AO78" s="952"/>
      <c r="AP78" s="952"/>
      <c r="AQ78" s="952"/>
      <c r="AR78" s="952"/>
      <c r="AS78" s="952"/>
      <c r="AT78" s="952"/>
      <c r="AU78" s="952"/>
      <c r="AV78" s="952"/>
      <c r="AW78" s="952"/>
      <c r="AX78" s="952"/>
      <c r="AY78" s="952"/>
      <c r="AZ78" s="952"/>
      <c r="BA78" s="952"/>
      <c r="BB78" s="952"/>
      <c r="BC78" s="952"/>
      <c r="BD78" s="952"/>
      <c r="BE78" s="952"/>
      <c r="BF78" s="952"/>
      <c r="BG78" s="952"/>
      <c r="BH78" s="28"/>
    </row>
    <row r="79" spans="1:92" s="13" customFormat="1" ht="10.5" x14ac:dyDescent="0.2">
      <c r="A79" s="14"/>
      <c r="B79" s="837" t="s">
        <v>320</v>
      </c>
      <c r="C79" s="837"/>
      <c r="D79" s="837"/>
      <c r="E79" s="837"/>
      <c r="F79" s="837"/>
      <c r="G79" s="837"/>
      <c r="H79" s="837"/>
      <c r="I79" s="837"/>
      <c r="J79" s="837"/>
      <c r="K79" s="837"/>
      <c r="L79" s="837"/>
      <c r="M79" s="837"/>
      <c r="N79" s="837"/>
      <c r="O79" s="837"/>
      <c r="P79" s="837"/>
      <c r="Q79" s="837"/>
      <c r="R79" s="837"/>
      <c r="S79" s="837"/>
      <c r="T79" s="837"/>
      <c r="U79" s="837"/>
      <c r="V79" s="837"/>
      <c r="W79" s="837"/>
      <c r="X79" s="837"/>
      <c r="Y79" s="837"/>
      <c r="Z79" s="837"/>
      <c r="AA79" s="837"/>
      <c r="AB79" s="837"/>
      <c r="AC79" s="837"/>
      <c r="AD79" s="837"/>
      <c r="AE79" s="837"/>
      <c r="AF79" s="837"/>
      <c r="AG79" s="837"/>
      <c r="AH79" s="837"/>
      <c r="AI79" s="837"/>
      <c r="AJ79" s="837"/>
      <c r="AK79" s="837"/>
      <c r="AL79" s="837"/>
      <c r="AM79" s="837"/>
      <c r="AN79" s="837"/>
      <c r="AO79" s="837"/>
      <c r="AP79" s="837"/>
      <c r="AQ79" s="837"/>
      <c r="AR79" s="837"/>
      <c r="AS79" s="837"/>
      <c r="AT79" s="837"/>
      <c r="AU79" s="837"/>
      <c r="AV79" s="837"/>
      <c r="AW79" s="837"/>
      <c r="AX79" s="837"/>
      <c r="AY79" s="837"/>
      <c r="AZ79" s="837"/>
      <c r="BA79" s="837"/>
      <c r="BB79" s="837"/>
      <c r="BC79" s="837"/>
      <c r="BD79" s="837"/>
      <c r="BE79" s="837"/>
      <c r="BF79" s="837"/>
      <c r="BG79" s="837"/>
      <c r="BH79" s="15"/>
    </row>
    <row r="80" spans="1:92" x14ac:dyDescent="0.2">
      <c r="A80" s="27"/>
      <c r="B80" s="952"/>
      <c r="C80" s="952"/>
      <c r="D80" s="952"/>
      <c r="E80" s="952"/>
      <c r="F80" s="952"/>
      <c r="G80" s="952"/>
      <c r="H80" s="952"/>
      <c r="I80" s="952"/>
      <c r="J80" s="952"/>
      <c r="K80" s="952"/>
      <c r="L80" s="952"/>
      <c r="M80" s="952"/>
      <c r="N80" s="952"/>
      <c r="O80" s="952"/>
      <c r="P80" s="29"/>
      <c r="Q80" s="29"/>
      <c r="R80" s="29"/>
      <c r="S80" s="952"/>
      <c r="T80" s="952"/>
      <c r="U80" s="952"/>
      <c r="V80" s="952"/>
      <c r="W80" s="952"/>
      <c r="X80" s="952"/>
      <c r="Y80" s="952"/>
      <c r="Z80" s="952"/>
      <c r="AA80" s="952"/>
      <c r="AB80" s="952"/>
      <c r="AC80" s="952"/>
      <c r="AD80" s="952"/>
      <c r="AE80" s="952"/>
      <c r="AF80" s="952"/>
      <c r="AG80" s="952"/>
      <c r="AH80" s="952"/>
      <c r="AI80" s="952"/>
      <c r="AJ80" s="952"/>
      <c r="AK80" s="952"/>
      <c r="AL80" s="952"/>
      <c r="AM80" s="952"/>
      <c r="AN80" s="952"/>
      <c r="AO80" s="952"/>
      <c r="AP80" s="952"/>
      <c r="AQ80" s="952"/>
      <c r="AR80" s="952"/>
      <c r="AS80" s="952"/>
      <c r="AT80" s="952"/>
      <c r="AU80" s="952"/>
      <c r="AV80" s="952"/>
      <c r="AW80" s="952"/>
      <c r="AX80" s="952"/>
      <c r="AY80" s="952"/>
      <c r="AZ80" s="952"/>
      <c r="BA80" s="952"/>
      <c r="BB80" s="952"/>
      <c r="BC80" s="952"/>
      <c r="BD80" s="952"/>
      <c r="BE80" s="952"/>
      <c r="BF80" s="952"/>
      <c r="BG80" s="952"/>
      <c r="BH80" s="28"/>
    </row>
    <row r="81" spans="1:60" s="12" customFormat="1" ht="10.5" x14ac:dyDescent="0.2">
      <c r="A81" s="16"/>
      <c r="B81" s="837" t="s">
        <v>10</v>
      </c>
      <c r="C81" s="837"/>
      <c r="D81" s="837"/>
      <c r="E81" s="837"/>
      <c r="F81" s="837"/>
      <c r="G81" s="837"/>
      <c r="H81" s="837"/>
      <c r="I81" s="837"/>
      <c r="J81" s="837"/>
      <c r="K81" s="837"/>
      <c r="L81" s="837"/>
      <c r="M81" s="837"/>
      <c r="N81" s="837"/>
      <c r="O81" s="837"/>
      <c r="P81" s="17"/>
      <c r="Q81" s="17"/>
      <c r="R81" s="17"/>
      <c r="S81" s="837" t="s">
        <v>11</v>
      </c>
      <c r="T81" s="837"/>
      <c r="U81" s="837"/>
      <c r="V81" s="837"/>
      <c r="W81" s="837"/>
      <c r="X81" s="837"/>
      <c r="Y81" s="837"/>
      <c r="Z81" s="837"/>
      <c r="AA81" s="837"/>
      <c r="AB81" s="837"/>
      <c r="AC81" s="837"/>
      <c r="AD81" s="837"/>
      <c r="AE81" s="837"/>
      <c r="AF81" s="837"/>
      <c r="AG81" s="837"/>
      <c r="AH81" s="837"/>
      <c r="AI81" s="837"/>
      <c r="AJ81" s="837"/>
      <c r="AK81" s="837"/>
      <c r="AL81" s="837"/>
      <c r="AM81" s="837"/>
      <c r="AN81" s="837"/>
      <c r="AO81" s="837"/>
      <c r="AP81" s="837"/>
      <c r="AQ81" s="837"/>
      <c r="AR81" s="837"/>
      <c r="AS81" s="837"/>
      <c r="AT81" s="837"/>
      <c r="AU81" s="837"/>
      <c r="AV81" s="837"/>
      <c r="AW81" s="837"/>
      <c r="AX81" s="837"/>
      <c r="AY81" s="837"/>
      <c r="AZ81" s="837"/>
      <c r="BA81" s="837"/>
      <c r="BB81" s="837"/>
      <c r="BC81" s="837"/>
      <c r="BD81" s="837"/>
      <c r="BE81" s="837"/>
      <c r="BF81" s="837"/>
      <c r="BG81" s="837"/>
      <c r="BH81" s="18"/>
    </row>
    <row r="82" spans="1:60" x14ac:dyDescent="0.2">
      <c r="A82" s="27"/>
      <c r="B82" s="30" t="s">
        <v>9</v>
      </c>
      <c r="C82" s="927"/>
      <c r="D82" s="927"/>
      <c r="E82" s="927"/>
      <c r="F82" s="29" t="s">
        <v>5</v>
      </c>
      <c r="G82" s="29"/>
      <c r="H82" s="927"/>
      <c r="I82" s="927"/>
      <c r="J82" s="927"/>
      <c r="K82" s="927"/>
      <c r="L82" s="927"/>
      <c r="M82" s="927"/>
      <c r="N82" s="927"/>
      <c r="O82" s="927"/>
      <c r="P82" s="927"/>
      <c r="Q82" s="927"/>
      <c r="R82" s="927"/>
      <c r="S82" s="989">
        <v>20</v>
      </c>
      <c r="T82" s="989"/>
      <c r="U82" s="988"/>
      <c r="V82" s="988"/>
      <c r="W82" s="988"/>
      <c r="X82" s="29" t="s">
        <v>6</v>
      </c>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c r="BG82" s="29"/>
      <c r="BH82" s="28"/>
    </row>
    <row r="83" spans="1:60" ht="5.0999999999999996" customHeight="1" thickBot="1" x14ac:dyDescent="0.25">
      <c r="A83" s="31"/>
      <c r="B83" s="32"/>
      <c r="C83" s="32"/>
      <c r="D83" s="32"/>
      <c r="E83" s="32"/>
      <c r="F83" s="32"/>
      <c r="G83" s="32"/>
      <c r="H83" s="32"/>
      <c r="I83" s="32"/>
      <c r="J83" s="32"/>
      <c r="K83" s="32"/>
      <c r="L83" s="32"/>
      <c r="M83" s="32"/>
      <c r="N83" s="32"/>
      <c r="O83" s="32"/>
      <c r="P83" s="32"/>
      <c r="Q83" s="32"/>
      <c r="R83" s="32"/>
      <c r="S83" s="32"/>
      <c r="T83" s="32"/>
      <c r="U83" s="32"/>
      <c r="V83" s="32"/>
      <c r="W83" s="32"/>
      <c r="X83" s="32"/>
      <c r="Y83" s="32"/>
      <c r="Z83" s="32"/>
      <c r="AA83" s="32"/>
      <c r="AB83" s="32"/>
      <c r="AC83" s="32"/>
      <c r="AD83" s="32"/>
      <c r="AE83" s="32"/>
      <c r="AF83" s="32"/>
      <c r="AG83" s="32"/>
      <c r="AH83" s="32"/>
      <c r="AI83" s="32"/>
      <c r="AJ83" s="32"/>
      <c r="AK83" s="32"/>
      <c r="AL83" s="32"/>
      <c r="AM83" s="32"/>
      <c r="AN83" s="32"/>
      <c r="AO83" s="32"/>
      <c r="AP83" s="32"/>
      <c r="AQ83" s="32"/>
      <c r="AR83" s="32"/>
      <c r="AS83" s="32"/>
      <c r="AT83" s="32"/>
      <c r="AU83" s="32"/>
      <c r="AV83" s="32"/>
      <c r="AW83" s="32"/>
      <c r="AX83" s="32"/>
      <c r="AY83" s="32"/>
      <c r="AZ83" s="32"/>
      <c r="BA83" s="32"/>
      <c r="BB83" s="32"/>
      <c r="BC83" s="32"/>
      <c r="BD83" s="32"/>
      <c r="BE83" s="32"/>
      <c r="BF83" s="32"/>
      <c r="BG83" s="32"/>
      <c r="BH83" s="33"/>
    </row>
  </sheetData>
  <mergeCells count="359">
    <mergeCell ref="A19:E21"/>
    <mergeCell ref="A35:E36"/>
    <mergeCell ref="CI58:CN59"/>
    <mergeCell ref="F49:AX49"/>
    <mergeCell ref="F62:AX62"/>
    <mergeCell ref="F63:AX63"/>
    <mergeCell ref="F60:AX60"/>
    <mergeCell ref="F61:AX61"/>
    <mergeCell ref="F57:AX57"/>
    <mergeCell ref="F59:AX59"/>
    <mergeCell ref="BW57:CB57"/>
    <mergeCell ref="AY58:BC59"/>
    <mergeCell ref="BD58:BI59"/>
    <mergeCell ref="BJ58:BP59"/>
    <mergeCell ref="BQ58:BV59"/>
    <mergeCell ref="BW58:CB59"/>
    <mergeCell ref="F56:AX56"/>
    <mergeCell ref="BJ49:BP50"/>
    <mergeCell ref="AY51:BC51"/>
    <mergeCell ref="BD51:BI51"/>
    <mergeCell ref="BJ51:BP51"/>
    <mergeCell ref="BW62:CB63"/>
    <mergeCell ref="CC62:CH63"/>
    <mergeCell ref="CI62:CN63"/>
    <mergeCell ref="CC49:CH50"/>
    <mergeCell ref="CI49:CN50"/>
    <mergeCell ref="BQ51:BV51"/>
    <mergeCell ref="BW51:CB51"/>
    <mergeCell ref="CC51:CH51"/>
    <mergeCell ref="CC4:CH4"/>
    <mergeCell ref="CI4:CN4"/>
    <mergeCell ref="F17:AX17"/>
    <mergeCell ref="AY19:BC21"/>
    <mergeCell ref="BD19:BI21"/>
    <mergeCell ref="BJ19:BP21"/>
    <mergeCell ref="BQ19:BV21"/>
    <mergeCell ref="BW19:CB21"/>
    <mergeCell ref="CC19:CH21"/>
    <mergeCell ref="CI19:CN21"/>
    <mergeCell ref="F5:AX5"/>
    <mergeCell ref="AY37:BC37"/>
    <mergeCell ref="BD37:BI37"/>
    <mergeCell ref="BQ37:BV37"/>
    <mergeCell ref="BQ32:BV34"/>
    <mergeCell ref="BW32:CB34"/>
    <mergeCell ref="CC32:CH34"/>
    <mergeCell ref="CI32:CN34"/>
    <mergeCell ref="BQ35:BV36"/>
    <mergeCell ref="F65:AX65"/>
    <mergeCell ref="F64:AX64"/>
    <mergeCell ref="F58:AX58"/>
    <mergeCell ref="F48:AX48"/>
    <mergeCell ref="F19:AX19"/>
    <mergeCell ref="F35:AX35"/>
    <mergeCell ref="F34:AX34"/>
    <mergeCell ref="F21:AX21"/>
    <mergeCell ref="F20:AX20"/>
    <mergeCell ref="F32:AX32"/>
    <mergeCell ref="F50:AX50"/>
    <mergeCell ref="F52:AX52"/>
    <mergeCell ref="F54:AX54"/>
    <mergeCell ref="F40:AX40"/>
    <mergeCell ref="F41:AX41"/>
    <mergeCell ref="F38:AX38"/>
    <mergeCell ref="F51:AX51"/>
    <mergeCell ref="F53:AX53"/>
    <mergeCell ref="F39:AX39"/>
    <mergeCell ref="F55:AX55"/>
    <mergeCell ref="F3:AX3"/>
    <mergeCell ref="F4:AX4"/>
    <mergeCell ref="AY3:BC3"/>
    <mergeCell ref="BD3:BI3"/>
    <mergeCell ref="AY4:BC4"/>
    <mergeCell ref="BD4:BI4"/>
    <mergeCell ref="F22:AX22"/>
    <mergeCell ref="F36:AX36"/>
    <mergeCell ref="F23:AX23"/>
    <mergeCell ref="F29:AX29"/>
    <mergeCell ref="F30:AX30"/>
    <mergeCell ref="F25:AX25"/>
    <mergeCell ref="F26:AX26"/>
    <mergeCell ref="F24:AX24"/>
    <mergeCell ref="F27:AX27"/>
    <mergeCell ref="F8:AX8"/>
    <mergeCell ref="F10:AX10"/>
    <mergeCell ref="AY5:BC5"/>
    <mergeCell ref="BD5:BI5"/>
    <mergeCell ref="AY22:BC23"/>
    <mergeCell ref="BD22:BI23"/>
    <mergeCell ref="A58:E59"/>
    <mergeCell ref="A60:E61"/>
    <mergeCell ref="A62:E63"/>
    <mergeCell ref="A64:E65"/>
    <mergeCell ref="A45:E45"/>
    <mergeCell ref="A46:E47"/>
    <mergeCell ref="A38:E39"/>
    <mergeCell ref="A44:E44"/>
    <mergeCell ref="A40:E41"/>
    <mergeCell ref="A48:E48"/>
    <mergeCell ref="A49:E50"/>
    <mergeCell ref="A51:E51"/>
    <mergeCell ref="A52:E52"/>
    <mergeCell ref="A53:E54"/>
    <mergeCell ref="A57:E57"/>
    <mergeCell ref="A42:E43"/>
    <mergeCell ref="A55:E56"/>
    <mergeCell ref="A22:E23"/>
    <mergeCell ref="A29:E31"/>
    <mergeCell ref="A32:E34"/>
    <mergeCell ref="A26:E27"/>
    <mergeCell ref="A24:E25"/>
    <mergeCell ref="A28:E28"/>
    <mergeCell ref="BJ37:BP37"/>
    <mergeCell ref="F37:AX37"/>
    <mergeCell ref="F33:AX33"/>
    <mergeCell ref="F31:AX31"/>
    <mergeCell ref="A37:E37"/>
    <mergeCell ref="AY26:BC27"/>
    <mergeCell ref="BD26:BI27"/>
    <mergeCell ref="BJ26:BP27"/>
    <mergeCell ref="AY24:BC25"/>
    <mergeCell ref="BD24:BI25"/>
    <mergeCell ref="BJ24:BP25"/>
    <mergeCell ref="F28:AX28"/>
    <mergeCell ref="AY32:BC34"/>
    <mergeCell ref="BD32:BI34"/>
    <mergeCell ref="BJ32:BP34"/>
    <mergeCell ref="AY35:BC36"/>
    <mergeCell ref="BD35:BI36"/>
    <mergeCell ref="BJ35:BP36"/>
    <mergeCell ref="C82:E82"/>
    <mergeCell ref="H82:R82"/>
    <mergeCell ref="S82:T82"/>
    <mergeCell ref="U82:W82"/>
    <mergeCell ref="B80:O80"/>
    <mergeCell ref="B81:O81"/>
    <mergeCell ref="S80:BG80"/>
    <mergeCell ref="S81:BG81"/>
    <mergeCell ref="B78:BG78"/>
    <mergeCell ref="B79:BG79"/>
    <mergeCell ref="C75:E75"/>
    <mergeCell ref="H75:R75"/>
    <mergeCell ref="W69:AQ69"/>
    <mergeCell ref="AS69:BF69"/>
    <mergeCell ref="BH69:BU69"/>
    <mergeCell ref="W70:AQ70"/>
    <mergeCell ref="AS70:BF70"/>
    <mergeCell ref="BH70:BU70"/>
    <mergeCell ref="S75:T75"/>
    <mergeCell ref="U75:W75"/>
    <mergeCell ref="J72:AD72"/>
    <mergeCell ref="J73:AD73"/>
    <mergeCell ref="AF72:AZ72"/>
    <mergeCell ref="AF73:AZ73"/>
    <mergeCell ref="BB72:BP72"/>
    <mergeCell ref="BB73:BP73"/>
    <mergeCell ref="A1:CN1"/>
    <mergeCell ref="F12:AX12"/>
    <mergeCell ref="F13:AX13"/>
    <mergeCell ref="F14:AX14"/>
    <mergeCell ref="F15:AX15"/>
    <mergeCell ref="F16:AX16"/>
    <mergeCell ref="A7:E7"/>
    <mergeCell ref="A8:E8"/>
    <mergeCell ref="A9:E9"/>
    <mergeCell ref="F11:AX11"/>
    <mergeCell ref="F9:AX9"/>
    <mergeCell ref="F6:AX6"/>
    <mergeCell ref="F7:AX7"/>
    <mergeCell ref="A3:E3"/>
    <mergeCell ref="A4:E4"/>
    <mergeCell ref="A5:E5"/>
    <mergeCell ref="A6:E6"/>
    <mergeCell ref="A10:E18"/>
    <mergeCell ref="BJ3:BP3"/>
    <mergeCell ref="BQ3:CN3"/>
    <mergeCell ref="BJ4:BP4"/>
    <mergeCell ref="CC5:CH5"/>
    <mergeCell ref="CI5:CN5"/>
    <mergeCell ref="CC6:CH6"/>
    <mergeCell ref="CI6:CN6"/>
    <mergeCell ref="BQ7:BV7"/>
    <mergeCell ref="F18:AX18"/>
    <mergeCell ref="BQ4:BV4"/>
    <mergeCell ref="BW4:CB4"/>
    <mergeCell ref="CC9:CH9"/>
    <mergeCell ref="CI9:CN9"/>
    <mergeCell ref="BQ10:BV18"/>
    <mergeCell ref="BW7:CB7"/>
    <mergeCell ref="CC7:CH7"/>
    <mergeCell ref="CI7:CN7"/>
    <mergeCell ref="AY8:BC8"/>
    <mergeCell ref="BD8:BI8"/>
    <mergeCell ref="BJ8:BP8"/>
    <mergeCell ref="BQ8:BV8"/>
    <mergeCell ref="BW8:CB8"/>
    <mergeCell ref="CC8:CH8"/>
    <mergeCell ref="CI8:CN8"/>
    <mergeCell ref="BW10:CB18"/>
    <mergeCell ref="CC10:CH18"/>
    <mergeCell ref="CI10:CN18"/>
    <mergeCell ref="CC46:CH47"/>
    <mergeCell ref="CI46:CN47"/>
    <mergeCell ref="AY48:BC48"/>
    <mergeCell ref="BD48:BI48"/>
    <mergeCell ref="BJ48:BP48"/>
    <mergeCell ref="F46:AX46"/>
    <mergeCell ref="F47:AX47"/>
    <mergeCell ref="F42:AX42"/>
    <mergeCell ref="AY44:BC44"/>
    <mergeCell ref="BD44:BI44"/>
    <mergeCell ref="BJ44:BP44"/>
    <mergeCell ref="BQ44:BV44"/>
    <mergeCell ref="BW44:CB44"/>
    <mergeCell ref="BQ48:BV48"/>
    <mergeCell ref="BW48:CB48"/>
    <mergeCell ref="F43:AX43"/>
    <mergeCell ref="F45:AX45"/>
    <mergeCell ref="CC48:CH48"/>
    <mergeCell ref="CI48:CN48"/>
    <mergeCell ref="AY46:BC47"/>
    <mergeCell ref="BD46:BI47"/>
    <mergeCell ref="F44:AX44"/>
    <mergeCell ref="BJ46:BP47"/>
    <mergeCell ref="BQ46:BV47"/>
    <mergeCell ref="BW46:CB47"/>
    <mergeCell ref="AY49:BC50"/>
    <mergeCell ref="BD49:BI50"/>
    <mergeCell ref="BQ49:BV50"/>
    <mergeCell ref="BW49:CB50"/>
    <mergeCell ref="BJ5:BP5"/>
    <mergeCell ref="BQ5:BV5"/>
    <mergeCell ref="BW5:CB5"/>
    <mergeCell ref="AY6:BC6"/>
    <mergeCell ref="BD6:BI6"/>
    <mergeCell ref="BJ6:BP6"/>
    <mergeCell ref="BQ6:BV6"/>
    <mergeCell ref="BW6:CB6"/>
    <mergeCell ref="AY7:BC7"/>
    <mergeCell ref="BD7:BI7"/>
    <mergeCell ref="BJ7:BP7"/>
    <mergeCell ref="AY9:BC9"/>
    <mergeCell ref="BD9:BI9"/>
    <mergeCell ref="BJ9:BP9"/>
    <mergeCell ref="BQ9:BV9"/>
    <mergeCell ref="BW9:CB9"/>
    <mergeCell ref="AY10:BC18"/>
    <mergeCell ref="BD10:BI18"/>
    <mergeCell ref="BJ10:BP18"/>
    <mergeCell ref="BJ22:BP23"/>
    <mergeCell ref="BQ22:BV23"/>
    <mergeCell ref="BW22:CB23"/>
    <mergeCell ref="CC22:CH23"/>
    <mergeCell ref="CI22:CN23"/>
    <mergeCell ref="BQ24:BV25"/>
    <mergeCell ref="BW24:CB25"/>
    <mergeCell ref="CC24:CH25"/>
    <mergeCell ref="CI24:CN25"/>
    <mergeCell ref="BQ26:BV27"/>
    <mergeCell ref="BW26:CB27"/>
    <mergeCell ref="CC26:CH27"/>
    <mergeCell ref="CI26:CN27"/>
    <mergeCell ref="AY28:BC28"/>
    <mergeCell ref="BD28:BI28"/>
    <mergeCell ref="BJ28:BP28"/>
    <mergeCell ref="CC37:CH37"/>
    <mergeCell ref="CI37:CN37"/>
    <mergeCell ref="BQ28:BV28"/>
    <mergeCell ref="BW28:CB28"/>
    <mergeCell ref="CC28:CH28"/>
    <mergeCell ref="CI28:CN28"/>
    <mergeCell ref="AY29:BC31"/>
    <mergeCell ref="BD29:BI31"/>
    <mergeCell ref="BJ29:BP31"/>
    <mergeCell ref="BQ29:BV31"/>
    <mergeCell ref="BW29:CB31"/>
    <mergeCell ref="CC29:CH31"/>
    <mergeCell ref="CI29:CN31"/>
    <mergeCell ref="BW35:CB36"/>
    <mergeCell ref="CC35:CH36"/>
    <mergeCell ref="CI35:CN36"/>
    <mergeCell ref="BW37:CB37"/>
    <mergeCell ref="AY38:BC39"/>
    <mergeCell ref="BD38:BI39"/>
    <mergeCell ref="BJ38:BP39"/>
    <mergeCell ref="BQ38:BV39"/>
    <mergeCell ref="BW38:CB39"/>
    <mergeCell ref="CC38:CH39"/>
    <mergeCell ref="CI38:CN39"/>
    <mergeCell ref="BQ40:BV41"/>
    <mergeCell ref="BW40:CB41"/>
    <mergeCell ref="CC40:CH41"/>
    <mergeCell ref="CI40:CN41"/>
    <mergeCell ref="AY42:BC43"/>
    <mergeCell ref="BD42:BI43"/>
    <mergeCell ref="BJ42:BP43"/>
    <mergeCell ref="BQ42:BV43"/>
    <mergeCell ref="BW42:CB43"/>
    <mergeCell ref="CC42:CH43"/>
    <mergeCell ref="CI42:CN43"/>
    <mergeCell ref="AY40:BC41"/>
    <mergeCell ref="BD40:BI41"/>
    <mergeCell ref="BJ40:BP41"/>
    <mergeCell ref="CC44:CH44"/>
    <mergeCell ref="CI44:CN44"/>
    <mergeCell ref="AY45:BC45"/>
    <mergeCell ref="BD45:BI45"/>
    <mergeCell ref="BJ45:BP45"/>
    <mergeCell ref="BQ45:BV45"/>
    <mergeCell ref="BW45:CB45"/>
    <mergeCell ref="CC45:CH45"/>
    <mergeCell ref="CI45:CN45"/>
    <mergeCell ref="CI51:CN51"/>
    <mergeCell ref="AY52:BC52"/>
    <mergeCell ref="BD52:BI52"/>
    <mergeCell ref="BJ52:BP52"/>
    <mergeCell ref="BQ52:BV52"/>
    <mergeCell ref="BW52:CB52"/>
    <mergeCell ref="CC52:CH52"/>
    <mergeCell ref="CI52:CN52"/>
    <mergeCell ref="BD53:BI54"/>
    <mergeCell ref="BJ53:BP54"/>
    <mergeCell ref="BQ53:BV54"/>
    <mergeCell ref="AY53:BC54"/>
    <mergeCell ref="AY57:BC57"/>
    <mergeCell ref="BD57:BI57"/>
    <mergeCell ref="BJ57:BP57"/>
    <mergeCell ref="BQ57:BV57"/>
    <mergeCell ref="CC57:CH57"/>
    <mergeCell ref="CI57:CN57"/>
    <mergeCell ref="CC58:CH59"/>
    <mergeCell ref="BW53:CB54"/>
    <mergeCell ref="CC53:CH54"/>
    <mergeCell ref="CI53:CN54"/>
    <mergeCell ref="AY55:BC56"/>
    <mergeCell ref="BD55:BI56"/>
    <mergeCell ref="BJ55:BP56"/>
    <mergeCell ref="CI55:CN56"/>
    <mergeCell ref="BQ55:BV56"/>
    <mergeCell ref="BW55:CB56"/>
    <mergeCell ref="CC55:CH56"/>
    <mergeCell ref="AY64:BC65"/>
    <mergeCell ref="BD64:BI65"/>
    <mergeCell ref="BJ64:BP65"/>
    <mergeCell ref="BQ64:BV65"/>
    <mergeCell ref="BW64:CB65"/>
    <mergeCell ref="CC64:CH65"/>
    <mergeCell ref="CI64:CN65"/>
    <mergeCell ref="AY60:BC61"/>
    <mergeCell ref="BD60:BI61"/>
    <mergeCell ref="BJ60:BP61"/>
    <mergeCell ref="BQ60:BV61"/>
    <mergeCell ref="BW60:CB61"/>
    <mergeCell ref="CC60:CH61"/>
    <mergeCell ref="CI60:CN61"/>
    <mergeCell ref="AY62:BC63"/>
    <mergeCell ref="BD62:BI63"/>
    <mergeCell ref="BJ62:BP63"/>
    <mergeCell ref="BQ62:BV63"/>
  </mergeCells>
  <phoneticPr fontId="0" type="noConversion"/>
  <pageMargins left="0.39370078740157483" right="0.39370078740157483" top="0.78740157480314965" bottom="0.39370078740157483" header="0.27559055118110237" footer="0.27559055118110237"/>
  <pageSetup paperSize="9" scale="93" orientation="landscape" r:id="rId1"/>
  <headerFooter alignWithMargins="0">
    <oddHeader>&amp;L&amp;"Arial,обычный"&amp;6Подготовлено с использованием системы ГАРАНТ</oddHeader>
  </headerFooter>
  <rowBreaks count="2" manualBreakCount="2">
    <brk id="37" max="16383" man="1"/>
    <brk id="63"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46"/>
  <sheetViews>
    <sheetView view="pageBreakPreview" zoomScale="110" zoomScaleNormal="100" zoomScaleSheetLayoutView="110" workbookViewId="0">
      <selection activeCell="I39" sqref="I39"/>
    </sheetView>
  </sheetViews>
  <sheetFormatPr defaultRowHeight="12.75" x14ac:dyDescent="0.2"/>
  <cols>
    <col min="1" max="1" width="25.140625" customWidth="1"/>
    <col min="2" max="2" width="8" style="53" customWidth="1"/>
    <col min="3" max="3" width="14.42578125" customWidth="1"/>
    <col min="4" max="4" width="15.140625" customWidth="1"/>
    <col min="5" max="5" width="15.85546875" customWidth="1"/>
    <col min="6" max="6" width="15.140625" customWidth="1"/>
    <col min="7" max="7" width="14.42578125" customWidth="1"/>
    <col min="8" max="8" width="14.7109375" customWidth="1"/>
    <col min="9" max="9" width="16.7109375" bestFit="1" customWidth="1"/>
    <col min="10" max="11" width="17.5703125" bestFit="1" customWidth="1"/>
    <col min="257" max="257" width="25.140625" customWidth="1"/>
    <col min="258" max="258" width="8" customWidth="1"/>
    <col min="259" max="259" width="14.42578125" customWidth="1"/>
    <col min="260" max="260" width="15.140625" customWidth="1"/>
    <col min="261" max="261" width="15.85546875" customWidth="1"/>
    <col min="262" max="262" width="15.140625" customWidth="1"/>
    <col min="263" max="263" width="14.42578125" customWidth="1"/>
    <col min="264" max="264" width="14.7109375" customWidth="1"/>
    <col min="265" max="265" width="15.7109375" bestFit="1" customWidth="1"/>
    <col min="266" max="267" width="17.5703125" bestFit="1" customWidth="1"/>
    <col min="513" max="513" width="25.140625" customWidth="1"/>
    <col min="514" max="514" width="8" customWidth="1"/>
    <col min="515" max="515" width="14.42578125" customWidth="1"/>
    <col min="516" max="516" width="15.140625" customWidth="1"/>
    <col min="517" max="517" width="15.85546875" customWidth="1"/>
    <col min="518" max="518" width="15.140625" customWidth="1"/>
    <col min="519" max="519" width="14.42578125" customWidth="1"/>
    <col min="520" max="520" width="14.7109375" customWidth="1"/>
    <col min="521" max="521" width="15.7109375" bestFit="1" customWidth="1"/>
    <col min="522" max="523" width="17.5703125" bestFit="1" customWidth="1"/>
    <col min="769" max="769" width="25.140625" customWidth="1"/>
    <col min="770" max="770" width="8" customWidth="1"/>
    <col min="771" max="771" width="14.42578125" customWidth="1"/>
    <col min="772" max="772" width="15.140625" customWidth="1"/>
    <col min="773" max="773" width="15.85546875" customWidth="1"/>
    <col min="774" max="774" width="15.140625" customWidth="1"/>
    <col min="775" max="775" width="14.42578125" customWidth="1"/>
    <col min="776" max="776" width="14.7109375" customWidth="1"/>
    <col min="777" max="777" width="15.7109375" bestFit="1" customWidth="1"/>
    <col min="778" max="779" width="17.5703125" bestFit="1" customWidth="1"/>
    <col min="1025" max="1025" width="25.140625" customWidth="1"/>
    <col min="1026" max="1026" width="8" customWidth="1"/>
    <col min="1027" max="1027" width="14.42578125" customWidth="1"/>
    <col min="1028" max="1028" width="15.140625" customWidth="1"/>
    <col min="1029" max="1029" width="15.85546875" customWidth="1"/>
    <col min="1030" max="1030" width="15.140625" customWidth="1"/>
    <col min="1031" max="1031" width="14.42578125" customWidth="1"/>
    <col min="1032" max="1032" width="14.7109375" customWidth="1"/>
    <col min="1033" max="1033" width="15.7109375" bestFit="1" customWidth="1"/>
    <col min="1034" max="1035" width="17.5703125" bestFit="1" customWidth="1"/>
    <col min="1281" max="1281" width="25.140625" customWidth="1"/>
    <col min="1282" max="1282" width="8" customWidth="1"/>
    <col min="1283" max="1283" width="14.42578125" customWidth="1"/>
    <col min="1284" max="1284" width="15.140625" customWidth="1"/>
    <col min="1285" max="1285" width="15.85546875" customWidth="1"/>
    <col min="1286" max="1286" width="15.140625" customWidth="1"/>
    <col min="1287" max="1287" width="14.42578125" customWidth="1"/>
    <col min="1288" max="1288" width="14.7109375" customWidth="1"/>
    <col min="1289" max="1289" width="15.7109375" bestFit="1" customWidth="1"/>
    <col min="1290" max="1291" width="17.5703125" bestFit="1" customWidth="1"/>
    <col min="1537" max="1537" width="25.140625" customWidth="1"/>
    <col min="1538" max="1538" width="8" customWidth="1"/>
    <col min="1539" max="1539" width="14.42578125" customWidth="1"/>
    <col min="1540" max="1540" width="15.140625" customWidth="1"/>
    <col min="1541" max="1541" width="15.85546875" customWidth="1"/>
    <col min="1542" max="1542" width="15.140625" customWidth="1"/>
    <col min="1543" max="1543" width="14.42578125" customWidth="1"/>
    <col min="1544" max="1544" width="14.7109375" customWidth="1"/>
    <col min="1545" max="1545" width="15.7109375" bestFit="1" customWidth="1"/>
    <col min="1546" max="1547" width="17.5703125" bestFit="1" customWidth="1"/>
    <col min="1793" max="1793" width="25.140625" customWidth="1"/>
    <col min="1794" max="1794" width="8" customWidth="1"/>
    <col min="1795" max="1795" width="14.42578125" customWidth="1"/>
    <col min="1796" max="1796" width="15.140625" customWidth="1"/>
    <col min="1797" max="1797" width="15.85546875" customWidth="1"/>
    <col min="1798" max="1798" width="15.140625" customWidth="1"/>
    <col min="1799" max="1799" width="14.42578125" customWidth="1"/>
    <col min="1800" max="1800" width="14.7109375" customWidth="1"/>
    <col min="1801" max="1801" width="15.7109375" bestFit="1" customWidth="1"/>
    <col min="1802" max="1803" width="17.5703125" bestFit="1" customWidth="1"/>
    <col min="2049" max="2049" width="25.140625" customWidth="1"/>
    <col min="2050" max="2050" width="8" customWidth="1"/>
    <col min="2051" max="2051" width="14.42578125" customWidth="1"/>
    <col min="2052" max="2052" width="15.140625" customWidth="1"/>
    <col min="2053" max="2053" width="15.85546875" customWidth="1"/>
    <col min="2054" max="2054" width="15.140625" customWidth="1"/>
    <col min="2055" max="2055" width="14.42578125" customWidth="1"/>
    <col min="2056" max="2056" width="14.7109375" customWidth="1"/>
    <col min="2057" max="2057" width="15.7109375" bestFit="1" customWidth="1"/>
    <col min="2058" max="2059" width="17.5703125" bestFit="1" customWidth="1"/>
    <col min="2305" max="2305" width="25.140625" customWidth="1"/>
    <col min="2306" max="2306" width="8" customWidth="1"/>
    <col min="2307" max="2307" width="14.42578125" customWidth="1"/>
    <col min="2308" max="2308" width="15.140625" customWidth="1"/>
    <col min="2309" max="2309" width="15.85546875" customWidth="1"/>
    <col min="2310" max="2310" width="15.140625" customWidth="1"/>
    <col min="2311" max="2311" width="14.42578125" customWidth="1"/>
    <col min="2312" max="2312" width="14.7109375" customWidth="1"/>
    <col min="2313" max="2313" width="15.7109375" bestFit="1" customWidth="1"/>
    <col min="2314" max="2315" width="17.5703125" bestFit="1" customWidth="1"/>
    <col min="2561" max="2561" width="25.140625" customWidth="1"/>
    <col min="2562" max="2562" width="8" customWidth="1"/>
    <col min="2563" max="2563" width="14.42578125" customWidth="1"/>
    <col min="2564" max="2564" width="15.140625" customWidth="1"/>
    <col min="2565" max="2565" width="15.85546875" customWidth="1"/>
    <col min="2566" max="2566" width="15.140625" customWidth="1"/>
    <col min="2567" max="2567" width="14.42578125" customWidth="1"/>
    <col min="2568" max="2568" width="14.7109375" customWidth="1"/>
    <col min="2569" max="2569" width="15.7109375" bestFit="1" customWidth="1"/>
    <col min="2570" max="2571" width="17.5703125" bestFit="1" customWidth="1"/>
    <col min="2817" max="2817" width="25.140625" customWidth="1"/>
    <col min="2818" max="2818" width="8" customWidth="1"/>
    <col min="2819" max="2819" width="14.42578125" customWidth="1"/>
    <col min="2820" max="2820" width="15.140625" customWidth="1"/>
    <col min="2821" max="2821" width="15.85546875" customWidth="1"/>
    <col min="2822" max="2822" width="15.140625" customWidth="1"/>
    <col min="2823" max="2823" width="14.42578125" customWidth="1"/>
    <col min="2824" max="2824" width="14.7109375" customWidth="1"/>
    <col min="2825" max="2825" width="15.7109375" bestFit="1" customWidth="1"/>
    <col min="2826" max="2827" width="17.5703125" bestFit="1" customWidth="1"/>
    <col min="3073" max="3073" width="25.140625" customWidth="1"/>
    <col min="3074" max="3074" width="8" customWidth="1"/>
    <col min="3075" max="3075" width="14.42578125" customWidth="1"/>
    <col min="3076" max="3076" width="15.140625" customWidth="1"/>
    <col min="3077" max="3077" width="15.85546875" customWidth="1"/>
    <col min="3078" max="3078" width="15.140625" customWidth="1"/>
    <col min="3079" max="3079" width="14.42578125" customWidth="1"/>
    <col min="3080" max="3080" width="14.7109375" customWidth="1"/>
    <col min="3081" max="3081" width="15.7109375" bestFit="1" customWidth="1"/>
    <col min="3082" max="3083" width="17.5703125" bestFit="1" customWidth="1"/>
    <col min="3329" max="3329" width="25.140625" customWidth="1"/>
    <col min="3330" max="3330" width="8" customWidth="1"/>
    <col min="3331" max="3331" width="14.42578125" customWidth="1"/>
    <col min="3332" max="3332" width="15.140625" customWidth="1"/>
    <col min="3333" max="3333" width="15.85546875" customWidth="1"/>
    <col min="3334" max="3334" width="15.140625" customWidth="1"/>
    <col min="3335" max="3335" width="14.42578125" customWidth="1"/>
    <col min="3336" max="3336" width="14.7109375" customWidth="1"/>
    <col min="3337" max="3337" width="15.7109375" bestFit="1" customWidth="1"/>
    <col min="3338" max="3339" width="17.5703125" bestFit="1" customWidth="1"/>
    <col min="3585" max="3585" width="25.140625" customWidth="1"/>
    <col min="3586" max="3586" width="8" customWidth="1"/>
    <col min="3587" max="3587" width="14.42578125" customWidth="1"/>
    <col min="3588" max="3588" width="15.140625" customWidth="1"/>
    <col min="3589" max="3589" width="15.85546875" customWidth="1"/>
    <col min="3590" max="3590" width="15.140625" customWidth="1"/>
    <col min="3591" max="3591" width="14.42578125" customWidth="1"/>
    <col min="3592" max="3592" width="14.7109375" customWidth="1"/>
    <col min="3593" max="3593" width="15.7109375" bestFit="1" customWidth="1"/>
    <col min="3594" max="3595" width="17.5703125" bestFit="1" customWidth="1"/>
    <col min="3841" max="3841" width="25.140625" customWidth="1"/>
    <col min="3842" max="3842" width="8" customWidth="1"/>
    <col min="3843" max="3843" width="14.42578125" customWidth="1"/>
    <col min="3844" max="3844" width="15.140625" customWidth="1"/>
    <col min="3845" max="3845" width="15.85546875" customWidth="1"/>
    <col min="3846" max="3846" width="15.140625" customWidth="1"/>
    <col min="3847" max="3847" width="14.42578125" customWidth="1"/>
    <col min="3848" max="3848" width="14.7109375" customWidth="1"/>
    <col min="3849" max="3849" width="15.7109375" bestFit="1" customWidth="1"/>
    <col min="3850" max="3851" width="17.5703125" bestFit="1" customWidth="1"/>
    <col min="4097" max="4097" width="25.140625" customWidth="1"/>
    <col min="4098" max="4098" width="8" customWidth="1"/>
    <col min="4099" max="4099" width="14.42578125" customWidth="1"/>
    <col min="4100" max="4100" width="15.140625" customWidth="1"/>
    <col min="4101" max="4101" width="15.85546875" customWidth="1"/>
    <col min="4102" max="4102" width="15.140625" customWidth="1"/>
    <col min="4103" max="4103" width="14.42578125" customWidth="1"/>
    <col min="4104" max="4104" width="14.7109375" customWidth="1"/>
    <col min="4105" max="4105" width="15.7109375" bestFit="1" customWidth="1"/>
    <col min="4106" max="4107" width="17.5703125" bestFit="1" customWidth="1"/>
    <col min="4353" max="4353" width="25.140625" customWidth="1"/>
    <col min="4354" max="4354" width="8" customWidth="1"/>
    <col min="4355" max="4355" width="14.42578125" customWidth="1"/>
    <col min="4356" max="4356" width="15.140625" customWidth="1"/>
    <col min="4357" max="4357" width="15.85546875" customWidth="1"/>
    <col min="4358" max="4358" width="15.140625" customWidth="1"/>
    <col min="4359" max="4359" width="14.42578125" customWidth="1"/>
    <col min="4360" max="4360" width="14.7109375" customWidth="1"/>
    <col min="4361" max="4361" width="15.7109375" bestFit="1" customWidth="1"/>
    <col min="4362" max="4363" width="17.5703125" bestFit="1" customWidth="1"/>
    <col min="4609" max="4609" width="25.140625" customWidth="1"/>
    <col min="4610" max="4610" width="8" customWidth="1"/>
    <col min="4611" max="4611" width="14.42578125" customWidth="1"/>
    <col min="4612" max="4612" width="15.140625" customWidth="1"/>
    <col min="4613" max="4613" width="15.85546875" customWidth="1"/>
    <col min="4614" max="4614" width="15.140625" customWidth="1"/>
    <col min="4615" max="4615" width="14.42578125" customWidth="1"/>
    <col min="4616" max="4616" width="14.7109375" customWidth="1"/>
    <col min="4617" max="4617" width="15.7109375" bestFit="1" customWidth="1"/>
    <col min="4618" max="4619" width="17.5703125" bestFit="1" customWidth="1"/>
    <col min="4865" max="4865" width="25.140625" customWidth="1"/>
    <col min="4866" max="4866" width="8" customWidth="1"/>
    <col min="4867" max="4867" width="14.42578125" customWidth="1"/>
    <col min="4868" max="4868" width="15.140625" customWidth="1"/>
    <col min="4869" max="4869" width="15.85546875" customWidth="1"/>
    <col min="4870" max="4870" width="15.140625" customWidth="1"/>
    <col min="4871" max="4871" width="14.42578125" customWidth="1"/>
    <col min="4872" max="4872" width="14.7109375" customWidth="1"/>
    <col min="4873" max="4873" width="15.7109375" bestFit="1" customWidth="1"/>
    <col min="4874" max="4875" width="17.5703125" bestFit="1" customWidth="1"/>
    <col min="5121" max="5121" width="25.140625" customWidth="1"/>
    <col min="5122" max="5122" width="8" customWidth="1"/>
    <col min="5123" max="5123" width="14.42578125" customWidth="1"/>
    <col min="5124" max="5124" width="15.140625" customWidth="1"/>
    <col min="5125" max="5125" width="15.85546875" customWidth="1"/>
    <col min="5126" max="5126" width="15.140625" customWidth="1"/>
    <col min="5127" max="5127" width="14.42578125" customWidth="1"/>
    <col min="5128" max="5128" width="14.7109375" customWidth="1"/>
    <col min="5129" max="5129" width="15.7109375" bestFit="1" customWidth="1"/>
    <col min="5130" max="5131" width="17.5703125" bestFit="1" customWidth="1"/>
    <col min="5377" max="5377" width="25.140625" customWidth="1"/>
    <col min="5378" max="5378" width="8" customWidth="1"/>
    <col min="5379" max="5379" width="14.42578125" customWidth="1"/>
    <col min="5380" max="5380" width="15.140625" customWidth="1"/>
    <col min="5381" max="5381" width="15.85546875" customWidth="1"/>
    <col min="5382" max="5382" width="15.140625" customWidth="1"/>
    <col min="5383" max="5383" width="14.42578125" customWidth="1"/>
    <col min="5384" max="5384" width="14.7109375" customWidth="1"/>
    <col min="5385" max="5385" width="15.7109375" bestFit="1" customWidth="1"/>
    <col min="5386" max="5387" width="17.5703125" bestFit="1" customWidth="1"/>
    <col min="5633" max="5633" width="25.140625" customWidth="1"/>
    <col min="5634" max="5634" width="8" customWidth="1"/>
    <col min="5635" max="5635" width="14.42578125" customWidth="1"/>
    <col min="5636" max="5636" width="15.140625" customWidth="1"/>
    <col min="5637" max="5637" width="15.85546875" customWidth="1"/>
    <col min="5638" max="5638" width="15.140625" customWidth="1"/>
    <col min="5639" max="5639" width="14.42578125" customWidth="1"/>
    <col min="5640" max="5640" width="14.7109375" customWidth="1"/>
    <col min="5641" max="5641" width="15.7109375" bestFit="1" customWidth="1"/>
    <col min="5642" max="5643" width="17.5703125" bestFit="1" customWidth="1"/>
    <col min="5889" max="5889" width="25.140625" customWidth="1"/>
    <col min="5890" max="5890" width="8" customWidth="1"/>
    <col min="5891" max="5891" width="14.42578125" customWidth="1"/>
    <col min="5892" max="5892" width="15.140625" customWidth="1"/>
    <col min="5893" max="5893" width="15.85546875" customWidth="1"/>
    <col min="5894" max="5894" width="15.140625" customWidth="1"/>
    <col min="5895" max="5895" width="14.42578125" customWidth="1"/>
    <col min="5896" max="5896" width="14.7109375" customWidth="1"/>
    <col min="5897" max="5897" width="15.7109375" bestFit="1" customWidth="1"/>
    <col min="5898" max="5899" width="17.5703125" bestFit="1" customWidth="1"/>
    <col min="6145" max="6145" width="25.140625" customWidth="1"/>
    <col min="6146" max="6146" width="8" customWidth="1"/>
    <col min="6147" max="6147" width="14.42578125" customWidth="1"/>
    <col min="6148" max="6148" width="15.140625" customWidth="1"/>
    <col min="6149" max="6149" width="15.85546875" customWidth="1"/>
    <col min="6150" max="6150" width="15.140625" customWidth="1"/>
    <col min="6151" max="6151" width="14.42578125" customWidth="1"/>
    <col min="6152" max="6152" width="14.7109375" customWidth="1"/>
    <col min="6153" max="6153" width="15.7109375" bestFit="1" customWidth="1"/>
    <col min="6154" max="6155" width="17.5703125" bestFit="1" customWidth="1"/>
    <col min="6401" max="6401" width="25.140625" customWidth="1"/>
    <col min="6402" max="6402" width="8" customWidth="1"/>
    <col min="6403" max="6403" width="14.42578125" customWidth="1"/>
    <col min="6404" max="6404" width="15.140625" customWidth="1"/>
    <col min="6405" max="6405" width="15.85546875" customWidth="1"/>
    <col min="6406" max="6406" width="15.140625" customWidth="1"/>
    <col min="6407" max="6407" width="14.42578125" customWidth="1"/>
    <col min="6408" max="6408" width="14.7109375" customWidth="1"/>
    <col min="6409" max="6409" width="15.7109375" bestFit="1" customWidth="1"/>
    <col min="6410" max="6411" width="17.5703125" bestFit="1" customWidth="1"/>
    <col min="6657" max="6657" width="25.140625" customWidth="1"/>
    <col min="6658" max="6658" width="8" customWidth="1"/>
    <col min="6659" max="6659" width="14.42578125" customWidth="1"/>
    <col min="6660" max="6660" width="15.140625" customWidth="1"/>
    <col min="6661" max="6661" width="15.85546875" customWidth="1"/>
    <col min="6662" max="6662" width="15.140625" customWidth="1"/>
    <col min="6663" max="6663" width="14.42578125" customWidth="1"/>
    <col min="6664" max="6664" width="14.7109375" customWidth="1"/>
    <col min="6665" max="6665" width="15.7109375" bestFit="1" customWidth="1"/>
    <col min="6666" max="6667" width="17.5703125" bestFit="1" customWidth="1"/>
    <col min="6913" max="6913" width="25.140625" customWidth="1"/>
    <col min="6914" max="6914" width="8" customWidth="1"/>
    <col min="6915" max="6915" width="14.42578125" customWidth="1"/>
    <col min="6916" max="6916" width="15.140625" customWidth="1"/>
    <col min="6917" max="6917" width="15.85546875" customWidth="1"/>
    <col min="6918" max="6918" width="15.140625" customWidth="1"/>
    <col min="6919" max="6919" width="14.42578125" customWidth="1"/>
    <col min="6920" max="6920" width="14.7109375" customWidth="1"/>
    <col min="6921" max="6921" width="15.7109375" bestFit="1" customWidth="1"/>
    <col min="6922" max="6923" width="17.5703125" bestFit="1" customWidth="1"/>
    <col min="7169" max="7169" width="25.140625" customWidth="1"/>
    <col min="7170" max="7170" width="8" customWidth="1"/>
    <col min="7171" max="7171" width="14.42578125" customWidth="1"/>
    <col min="7172" max="7172" width="15.140625" customWidth="1"/>
    <col min="7173" max="7173" width="15.85546875" customWidth="1"/>
    <col min="7174" max="7174" width="15.140625" customWidth="1"/>
    <col min="7175" max="7175" width="14.42578125" customWidth="1"/>
    <col min="7176" max="7176" width="14.7109375" customWidth="1"/>
    <col min="7177" max="7177" width="15.7109375" bestFit="1" customWidth="1"/>
    <col min="7178" max="7179" width="17.5703125" bestFit="1" customWidth="1"/>
    <col min="7425" max="7425" width="25.140625" customWidth="1"/>
    <col min="7426" max="7426" width="8" customWidth="1"/>
    <col min="7427" max="7427" width="14.42578125" customWidth="1"/>
    <col min="7428" max="7428" width="15.140625" customWidth="1"/>
    <col min="7429" max="7429" width="15.85546875" customWidth="1"/>
    <col min="7430" max="7430" width="15.140625" customWidth="1"/>
    <col min="7431" max="7431" width="14.42578125" customWidth="1"/>
    <col min="7432" max="7432" width="14.7109375" customWidth="1"/>
    <col min="7433" max="7433" width="15.7109375" bestFit="1" customWidth="1"/>
    <col min="7434" max="7435" width="17.5703125" bestFit="1" customWidth="1"/>
    <col min="7681" max="7681" width="25.140625" customWidth="1"/>
    <col min="7682" max="7682" width="8" customWidth="1"/>
    <col min="7683" max="7683" width="14.42578125" customWidth="1"/>
    <col min="7684" max="7684" width="15.140625" customWidth="1"/>
    <col min="7685" max="7685" width="15.85546875" customWidth="1"/>
    <col min="7686" max="7686" width="15.140625" customWidth="1"/>
    <col min="7687" max="7687" width="14.42578125" customWidth="1"/>
    <col min="7688" max="7688" width="14.7109375" customWidth="1"/>
    <col min="7689" max="7689" width="15.7109375" bestFit="1" customWidth="1"/>
    <col min="7690" max="7691" width="17.5703125" bestFit="1" customWidth="1"/>
    <col min="7937" max="7937" width="25.140625" customWidth="1"/>
    <col min="7938" max="7938" width="8" customWidth="1"/>
    <col min="7939" max="7939" width="14.42578125" customWidth="1"/>
    <col min="7940" max="7940" width="15.140625" customWidth="1"/>
    <col min="7941" max="7941" width="15.85546875" customWidth="1"/>
    <col min="7942" max="7942" width="15.140625" customWidth="1"/>
    <col min="7943" max="7943" width="14.42578125" customWidth="1"/>
    <col min="7944" max="7944" width="14.7109375" customWidth="1"/>
    <col min="7945" max="7945" width="15.7109375" bestFit="1" customWidth="1"/>
    <col min="7946" max="7947" width="17.5703125" bestFit="1" customWidth="1"/>
    <col min="8193" max="8193" width="25.140625" customWidth="1"/>
    <col min="8194" max="8194" width="8" customWidth="1"/>
    <col min="8195" max="8195" width="14.42578125" customWidth="1"/>
    <col min="8196" max="8196" width="15.140625" customWidth="1"/>
    <col min="8197" max="8197" width="15.85546875" customWidth="1"/>
    <col min="8198" max="8198" width="15.140625" customWidth="1"/>
    <col min="8199" max="8199" width="14.42578125" customWidth="1"/>
    <col min="8200" max="8200" width="14.7109375" customWidth="1"/>
    <col min="8201" max="8201" width="15.7109375" bestFit="1" customWidth="1"/>
    <col min="8202" max="8203" width="17.5703125" bestFit="1" customWidth="1"/>
    <col min="8449" max="8449" width="25.140625" customWidth="1"/>
    <col min="8450" max="8450" width="8" customWidth="1"/>
    <col min="8451" max="8451" width="14.42578125" customWidth="1"/>
    <col min="8452" max="8452" width="15.140625" customWidth="1"/>
    <col min="8453" max="8453" width="15.85546875" customWidth="1"/>
    <col min="8454" max="8454" width="15.140625" customWidth="1"/>
    <col min="8455" max="8455" width="14.42578125" customWidth="1"/>
    <col min="8456" max="8456" width="14.7109375" customWidth="1"/>
    <col min="8457" max="8457" width="15.7109375" bestFit="1" customWidth="1"/>
    <col min="8458" max="8459" width="17.5703125" bestFit="1" customWidth="1"/>
    <col min="8705" max="8705" width="25.140625" customWidth="1"/>
    <col min="8706" max="8706" width="8" customWidth="1"/>
    <col min="8707" max="8707" width="14.42578125" customWidth="1"/>
    <col min="8708" max="8708" width="15.140625" customWidth="1"/>
    <col min="8709" max="8709" width="15.85546875" customWidth="1"/>
    <col min="8710" max="8710" width="15.140625" customWidth="1"/>
    <col min="8711" max="8711" width="14.42578125" customWidth="1"/>
    <col min="8712" max="8712" width="14.7109375" customWidth="1"/>
    <col min="8713" max="8713" width="15.7109375" bestFit="1" customWidth="1"/>
    <col min="8714" max="8715" width="17.5703125" bestFit="1" customWidth="1"/>
    <col min="8961" max="8961" width="25.140625" customWidth="1"/>
    <col min="8962" max="8962" width="8" customWidth="1"/>
    <col min="8963" max="8963" width="14.42578125" customWidth="1"/>
    <col min="8964" max="8964" width="15.140625" customWidth="1"/>
    <col min="8965" max="8965" width="15.85546875" customWidth="1"/>
    <col min="8966" max="8966" width="15.140625" customWidth="1"/>
    <col min="8967" max="8967" width="14.42578125" customWidth="1"/>
    <col min="8968" max="8968" width="14.7109375" customWidth="1"/>
    <col min="8969" max="8969" width="15.7109375" bestFit="1" customWidth="1"/>
    <col min="8970" max="8971" width="17.5703125" bestFit="1" customWidth="1"/>
    <col min="9217" max="9217" width="25.140625" customWidth="1"/>
    <col min="9218" max="9218" width="8" customWidth="1"/>
    <col min="9219" max="9219" width="14.42578125" customWidth="1"/>
    <col min="9220" max="9220" width="15.140625" customWidth="1"/>
    <col min="9221" max="9221" width="15.85546875" customWidth="1"/>
    <col min="9222" max="9222" width="15.140625" customWidth="1"/>
    <col min="9223" max="9223" width="14.42578125" customWidth="1"/>
    <col min="9224" max="9224" width="14.7109375" customWidth="1"/>
    <col min="9225" max="9225" width="15.7109375" bestFit="1" customWidth="1"/>
    <col min="9226" max="9227" width="17.5703125" bestFit="1" customWidth="1"/>
    <col min="9473" max="9473" width="25.140625" customWidth="1"/>
    <col min="9474" max="9474" width="8" customWidth="1"/>
    <col min="9475" max="9475" width="14.42578125" customWidth="1"/>
    <col min="9476" max="9476" width="15.140625" customWidth="1"/>
    <col min="9477" max="9477" width="15.85546875" customWidth="1"/>
    <col min="9478" max="9478" width="15.140625" customWidth="1"/>
    <col min="9479" max="9479" width="14.42578125" customWidth="1"/>
    <col min="9480" max="9480" width="14.7109375" customWidth="1"/>
    <col min="9481" max="9481" width="15.7109375" bestFit="1" customWidth="1"/>
    <col min="9482" max="9483" width="17.5703125" bestFit="1" customWidth="1"/>
    <col min="9729" max="9729" width="25.140625" customWidth="1"/>
    <col min="9730" max="9730" width="8" customWidth="1"/>
    <col min="9731" max="9731" width="14.42578125" customWidth="1"/>
    <col min="9732" max="9732" width="15.140625" customWidth="1"/>
    <col min="9733" max="9733" width="15.85546875" customWidth="1"/>
    <col min="9734" max="9734" width="15.140625" customWidth="1"/>
    <col min="9735" max="9735" width="14.42578125" customWidth="1"/>
    <col min="9736" max="9736" width="14.7109375" customWidth="1"/>
    <col min="9737" max="9737" width="15.7109375" bestFit="1" customWidth="1"/>
    <col min="9738" max="9739" width="17.5703125" bestFit="1" customWidth="1"/>
    <col min="9985" max="9985" width="25.140625" customWidth="1"/>
    <col min="9986" max="9986" width="8" customWidth="1"/>
    <col min="9987" max="9987" width="14.42578125" customWidth="1"/>
    <col min="9988" max="9988" width="15.140625" customWidth="1"/>
    <col min="9989" max="9989" width="15.85546875" customWidth="1"/>
    <col min="9990" max="9990" width="15.140625" customWidth="1"/>
    <col min="9991" max="9991" width="14.42578125" customWidth="1"/>
    <col min="9992" max="9992" width="14.7109375" customWidth="1"/>
    <col min="9993" max="9993" width="15.7109375" bestFit="1" customWidth="1"/>
    <col min="9994" max="9995" width="17.5703125" bestFit="1" customWidth="1"/>
    <col min="10241" max="10241" width="25.140625" customWidth="1"/>
    <col min="10242" max="10242" width="8" customWidth="1"/>
    <col min="10243" max="10243" width="14.42578125" customWidth="1"/>
    <col min="10244" max="10244" width="15.140625" customWidth="1"/>
    <col min="10245" max="10245" width="15.85546875" customWidth="1"/>
    <col min="10246" max="10246" width="15.140625" customWidth="1"/>
    <col min="10247" max="10247" width="14.42578125" customWidth="1"/>
    <col min="10248" max="10248" width="14.7109375" customWidth="1"/>
    <col min="10249" max="10249" width="15.7109375" bestFit="1" customWidth="1"/>
    <col min="10250" max="10251" width="17.5703125" bestFit="1" customWidth="1"/>
    <col min="10497" max="10497" width="25.140625" customWidth="1"/>
    <col min="10498" max="10498" width="8" customWidth="1"/>
    <col min="10499" max="10499" width="14.42578125" customWidth="1"/>
    <col min="10500" max="10500" width="15.140625" customWidth="1"/>
    <col min="10501" max="10501" width="15.85546875" customWidth="1"/>
    <col min="10502" max="10502" width="15.140625" customWidth="1"/>
    <col min="10503" max="10503" width="14.42578125" customWidth="1"/>
    <col min="10504" max="10504" width="14.7109375" customWidth="1"/>
    <col min="10505" max="10505" width="15.7109375" bestFit="1" customWidth="1"/>
    <col min="10506" max="10507" width="17.5703125" bestFit="1" customWidth="1"/>
    <col min="10753" max="10753" width="25.140625" customWidth="1"/>
    <col min="10754" max="10754" width="8" customWidth="1"/>
    <col min="10755" max="10755" width="14.42578125" customWidth="1"/>
    <col min="10756" max="10756" width="15.140625" customWidth="1"/>
    <col min="10757" max="10757" width="15.85546875" customWidth="1"/>
    <col min="10758" max="10758" width="15.140625" customWidth="1"/>
    <col min="10759" max="10759" width="14.42578125" customWidth="1"/>
    <col min="10760" max="10760" width="14.7109375" customWidth="1"/>
    <col min="10761" max="10761" width="15.7109375" bestFit="1" customWidth="1"/>
    <col min="10762" max="10763" width="17.5703125" bestFit="1" customWidth="1"/>
    <col min="11009" max="11009" width="25.140625" customWidth="1"/>
    <col min="11010" max="11010" width="8" customWidth="1"/>
    <col min="11011" max="11011" width="14.42578125" customWidth="1"/>
    <col min="11012" max="11012" width="15.140625" customWidth="1"/>
    <col min="11013" max="11013" width="15.85546875" customWidth="1"/>
    <col min="11014" max="11014" width="15.140625" customWidth="1"/>
    <col min="11015" max="11015" width="14.42578125" customWidth="1"/>
    <col min="11016" max="11016" width="14.7109375" customWidth="1"/>
    <col min="11017" max="11017" width="15.7109375" bestFit="1" customWidth="1"/>
    <col min="11018" max="11019" width="17.5703125" bestFit="1" customWidth="1"/>
    <col min="11265" max="11265" width="25.140625" customWidth="1"/>
    <col min="11266" max="11266" width="8" customWidth="1"/>
    <col min="11267" max="11267" width="14.42578125" customWidth="1"/>
    <col min="11268" max="11268" width="15.140625" customWidth="1"/>
    <col min="11269" max="11269" width="15.85546875" customWidth="1"/>
    <col min="11270" max="11270" width="15.140625" customWidth="1"/>
    <col min="11271" max="11271" width="14.42578125" customWidth="1"/>
    <col min="11272" max="11272" width="14.7109375" customWidth="1"/>
    <col min="11273" max="11273" width="15.7109375" bestFit="1" customWidth="1"/>
    <col min="11274" max="11275" width="17.5703125" bestFit="1" customWidth="1"/>
    <col min="11521" max="11521" width="25.140625" customWidth="1"/>
    <col min="11522" max="11522" width="8" customWidth="1"/>
    <col min="11523" max="11523" width="14.42578125" customWidth="1"/>
    <col min="11524" max="11524" width="15.140625" customWidth="1"/>
    <col min="11525" max="11525" width="15.85546875" customWidth="1"/>
    <col min="11526" max="11526" width="15.140625" customWidth="1"/>
    <col min="11527" max="11527" width="14.42578125" customWidth="1"/>
    <col min="11528" max="11528" width="14.7109375" customWidth="1"/>
    <col min="11529" max="11529" width="15.7109375" bestFit="1" customWidth="1"/>
    <col min="11530" max="11531" width="17.5703125" bestFit="1" customWidth="1"/>
    <col min="11777" max="11777" width="25.140625" customWidth="1"/>
    <col min="11778" max="11778" width="8" customWidth="1"/>
    <col min="11779" max="11779" width="14.42578125" customWidth="1"/>
    <col min="11780" max="11780" width="15.140625" customWidth="1"/>
    <col min="11781" max="11781" width="15.85546875" customWidth="1"/>
    <col min="11782" max="11782" width="15.140625" customWidth="1"/>
    <col min="11783" max="11783" width="14.42578125" customWidth="1"/>
    <col min="11784" max="11784" width="14.7109375" customWidth="1"/>
    <col min="11785" max="11785" width="15.7109375" bestFit="1" customWidth="1"/>
    <col min="11786" max="11787" width="17.5703125" bestFit="1" customWidth="1"/>
    <col min="12033" max="12033" width="25.140625" customWidth="1"/>
    <col min="12034" max="12034" width="8" customWidth="1"/>
    <col min="12035" max="12035" width="14.42578125" customWidth="1"/>
    <col min="12036" max="12036" width="15.140625" customWidth="1"/>
    <col min="12037" max="12037" width="15.85546875" customWidth="1"/>
    <col min="12038" max="12038" width="15.140625" customWidth="1"/>
    <col min="12039" max="12039" width="14.42578125" customWidth="1"/>
    <col min="12040" max="12040" width="14.7109375" customWidth="1"/>
    <col min="12041" max="12041" width="15.7109375" bestFit="1" customWidth="1"/>
    <col min="12042" max="12043" width="17.5703125" bestFit="1" customWidth="1"/>
    <col min="12289" max="12289" width="25.140625" customWidth="1"/>
    <col min="12290" max="12290" width="8" customWidth="1"/>
    <col min="12291" max="12291" width="14.42578125" customWidth="1"/>
    <col min="12292" max="12292" width="15.140625" customWidth="1"/>
    <col min="12293" max="12293" width="15.85546875" customWidth="1"/>
    <col min="12294" max="12294" width="15.140625" customWidth="1"/>
    <col min="12295" max="12295" width="14.42578125" customWidth="1"/>
    <col min="12296" max="12296" width="14.7109375" customWidth="1"/>
    <col min="12297" max="12297" width="15.7109375" bestFit="1" customWidth="1"/>
    <col min="12298" max="12299" width="17.5703125" bestFit="1" customWidth="1"/>
    <col min="12545" max="12545" width="25.140625" customWidth="1"/>
    <col min="12546" max="12546" width="8" customWidth="1"/>
    <col min="12547" max="12547" width="14.42578125" customWidth="1"/>
    <col min="12548" max="12548" width="15.140625" customWidth="1"/>
    <col min="12549" max="12549" width="15.85546875" customWidth="1"/>
    <col min="12550" max="12550" width="15.140625" customWidth="1"/>
    <col min="12551" max="12551" width="14.42578125" customWidth="1"/>
    <col min="12552" max="12552" width="14.7109375" customWidth="1"/>
    <col min="12553" max="12553" width="15.7109375" bestFit="1" customWidth="1"/>
    <col min="12554" max="12555" width="17.5703125" bestFit="1" customWidth="1"/>
    <col min="12801" max="12801" width="25.140625" customWidth="1"/>
    <col min="12802" max="12802" width="8" customWidth="1"/>
    <col min="12803" max="12803" width="14.42578125" customWidth="1"/>
    <col min="12804" max="12804" width="15.140625" customWidth="1"/>
    <col min="12805" max="12805" width="15.85546875" customWidth="1"/>
    <col min="12806" max="12806" width="15.140625" customWidth="1"/>
    <col min="12807" max="12807" width="14.42578125" customWidth="1"/>
    <col min="12808" max="12808" width="14.7109375" customWidth="1"/>
    <col min="12809" max="12809" width="15.7109375" bestFit="1" customWidth="1"/>
    <col min="12810" max="12811" width="17.5703125" bestFit="1" customWidth="1"/>
    <col min="13057" max="13057" width="25.140625" customWidth="1"/>
    <col min="13058" max="13058" width="8" customWidth="1"/>
    <col min="13059" max="13059" width="14.42578125" customWidth="1"/>
    <col min="13060" max="13060" width="15.140625" customWidth="1"/>
    <col min="13061" max="13061" width="15.85546875" customWidth="1"/>
    <col min="13062" max="13062" width="15.140625" customWidth="1"/>
    <col min="13063" max="13063" width="14.42578125" customWidth="1"/>
    <col min="13064" max="13064" width="14.7109375" customWidth="1"/>
    <col min="13065" max="13065" width="15.7109375" bestFit="1" customWidth="1"/>
    <col min="13066" max="13067" width="17.5703125" bestFit="1" customWidth="1"/>
    <col min="13313" max="13313" width="25.140625" customWidth="1"/>
    <col min="13314" max="13314" width="8" customWidth="1"/>
    <col min="13315" max="13315" width="14.42578125" customWidth="1"/>
    <col min="13316" max="13316" width="15.140625" customWidth="1"/>
    <col min="13317" max="13317" width="15.85546875" customWidth="1"/>
    <col min="13318" max="13318" width="15.140625" customWidth="1"/>
    <col min="13319" max="13319" width="14.42578125" customWidth="1"/>
    <col min="13320" max="13320" width="14.7109375" customWidth="1"/>
    <col min="13321" max="13321" width="15.7109375" bestFit="1" customWidth="1"/>
    <col min="13322" max="13323" width="17.5703125" bestFit="1" customWidth="1"/>
    <col min="13569" max="13569" width="25.140625" customWidth="1"/>
    <col min="13570" max="13570" width="8" customWidth="1"/>
    <col min="13571" max="13571" width="14.42578125" customWidth="1"/>
    <col min="13572" max="13572" width="15.140625" customWidth="1"/>
    <col min="13573" max="13573" width="15.85546875" customWidth="1"/>
    <col min="13574" max="13574" width="15.140625" customWidth="1"/>
    <col min="13575" max="13575" width="14.42578125" customWidth="1"/>
    <col min="13576" max="13576" width="14.7109375" customWidth="1"/>
    <col min="13577" max="13577" width="15.7109375" bestFit="1" customWidth="1"/>
    <col min="13578" max="13579" width="17.5703125" bestFit="1" customWidth="1"/>
    <col min="13825" max="13825" width="25.140625" customWidth="1"/>
    <col min="13826" max="13826" width="8" customWidth="1"/>
    <col min="13827" max="13827" width="14.42578125" customWidth="1"/>
    <col min="13828" max="13828" width="15.140625" customWidth="1"/>
    <col min="13829" max="13829" width="15.85546875" customWidth="1"/>
    <col min="13830" max="13830" width="15.140625" customWidth="1"/>
    <col min="13831" max="13831" width="14.42578125" customWidth="1"/>
    <col min="13832" max="13832" width="14.7109375" customWidth="1"/>
    <col min="13833" max="13833" width="15.7109375" bestFit="1" customWidth="1"/>
    <col min="13834" max="13835" width="17.5703125" bestFit="1" customWidth="1"/>
    <col min="14081" max="14081" width="25.140625" customWidth="1"/>
    <col min="14082" max="14082" width="8" customWidth="1"/>
    <col min="14083" max="14083" width="14.42578125" customWidth="1"/>
    <col min="14084" max="14084" width="15.140625" customWidth="1"/>
    <col min="14085" max="14085" width="15.85546875" customWidth="1"/>
    <col min="14086" max="14086" width="15.140625" customWidth="1"/>
    <col min="14087" max="14087" width="14.42578125" customWidth="1"/>
    <col min="14088" max="14088" width="14.7109375" customWidth="1"/>
    <col min="14089" max="14089" width="15.7109375" bestFit="1" customWidth="1"/>
    <col min="14090" max="14091" width="17.5703125" bestFit="1" customWidth="1"/>
    <col min="14337" max="14337" width="25.140625" customWidth="1"/>
    <col min="14338" max="14338" width="8" customWidth="1"/>
    <col min="14339" max="14339" width="14.42578125" customWidth="1"/>
    <col min="14340" max="14340" width="15.140625" customWidth="1"/>
    <col min="14341" max="14341" width="15.85546875" customWidth="1"/>
    <col min="14342" max="14342" width="15.140625" customWidth="1"/>
    <col min="14343" max="14343" width="14.42578125" customWidth="1"/>
    <col min="14344" max="14344" width="14.7109375" customWidth="1"/>
    <col min="14345" max="14345" width="15.7109375" bestFit="1" customWidth="1"/>
    <col min="14346" max="14347" width="17.5703125" bestFit="1" customWidth="1"/>
    <col min="14593" max="14593" width="25.140625" customWidth="1"/>
    <col min="14594" max="14594" width="8" customWidth="1"/>
    <col min="14595" max="14595" width="14.42578125" customWidth="1"/>
    <col min="14596" max="14596" width="15.140625" customWidth="1"/>
    <col min="14597" max="14597" width="15.85546875" customWidth="1"/>
    <col min="14598" max="14598" width="15.140625" customWidth="1"/>
    <col min="14599" max="14599" width="14.42578125" customWidth="1"/>
    <col min="14600" max="14600" width="14.7109375" customWidth="1"/>
    <col min="14601" max="14601" width="15.7109375" bestFit="1" customWidth="1"/>
    <col min="14602" max="14603" width="17.5703125" bestFit="1" customWidth="1"/>
    <col min="14849" max="14849" width="25.140625" customWidth="1"/>
    <col min="14850" max="14850" width="8" customWidth="1"/>
    <col min="14851" max="14851" width="14.42578125" customWidth="1"/>
    <col min="14852" max="14852" width="15.140625" customWidth="1"/>
    <col min="14853" max="14853" width="15.85546875" customWidth="1"/>
    <col min="14854" max="14854" width="15.140625" customWidth="1"/>
    <col min="14855" max="14855" width="14.42578125" customWidth="1"/>
    <col min="14856" max="14856" width="14.7109375" customWidth="1"/>
    <col min="14857" max="14857" width="15.7109375" bestFit="1" customWidth="1"/>
    <col min="14858" max="14859" width="17.5703125" bestFit="1" customWidth="1"/>
    <col min="15105" max="15105" width="25.140625" customWidth="1"/>
    <col min="15106" max="15106" width="8" customWidth="1"/>
    <col min="15107" max="15107" width="14.42578125" customWidth="1"/>
    <col min="15108" max="15108" width="15.140625" customWidth="1"/>
    <col min="15109" max="15109" width="15.85546875" customWidth="1"/>
    <col min="15110" max="15110" width="15.140625" customWidth="1"/>
    <col min="15111" max="15111" width="14.42578125" customWidth="1"/>
    <col min="15112" max="15112" width="14.7109375" customWidth="1"/>
    <col min="15113" max="15113" width="15.7109375" bestFit="1" customWidth="1"/>
    <col min="15114" max="15115" width="17.5703125" bestFit="1" customWidth="1"/>
    <col min="15361" max="15361" width="25.140625" customWidth="1"/>
    <col min="15362" max="15362" width="8" customWidth="1"/>
    <col min="15363" max="15363" width="14.42578125" customWidth="1"/>
    <col min="15364" max="15364" width="15.140625" customWidth="1"/>
    <col min="15365" max="15365" width="15.85546875" customWidth="1"/>
    <col min="15366" max="15366" width="15.140625" customWidth="1"/>
    <col min="15367" max="15367" width="14.42578125" customWidth="1"/>
    <col min="15368" max="15368" width="14.7109375" customWidth="1"/>
    <col min="15369" max="15369" width="15.7109375" bestFit="1" customWidth="1"/>
    <col min="15370" max="15371" width="17.5703125" bestFit="1" customWidth="1"/>
    <col min="15617" max="15617" width="25.140625" customWidth="1"/>
    <col min="15618" max="15618" width="8" customWidth="1"/>
    <col min="15619" max="15619" width="14.42578125" customWidth="1"/>
    <col min="15620" max="15620" width="15.140625" customWidth="1"/>
    <col min="15621" max="15621" width="15.85546875" customWidth="1"/>
    <col min="15622" max="15622" width="15.140625" customWidth="1"/>
    <col min="15623" max="15623" width="14.42578125" customWidth="1"/>
    <col min="15624" max="15624" width="14.7109375" customWidth="1"/>
    <col min="15625" max="15625" width="15.7109375" bestFit="1" customWidth="1"/>
    <col min="15626" max="15627" width="17.5703125" bestFit="1" customWidth="1"/>
    <col min="15873" max="15873" width="25.140625" customWidth="1"/>
    <col min="15874" max="15874" width="8" customWidth="1"/>
    <col min="15875" max="15875" width="14.42578125" customWidth="1"/>
    <col min="15876" max="15876" width="15.140625" customWidth="1"/>
    <col min="15877" max="15877" width="15.85546875" customWidth="1"/>
    <col min="15878" max="15878" width="15.140625" customWidth="1"/>
    <col min="15879" max="15879" width="14.42578125" customWidth="1"/>
    <col min="15880" max="15880" width="14.7109375" customWidth="1"/>
    <col min="15881" max="15881" width="15.7109375" bestFit="1" customWidth="1"/>
    <col min="15882" max="15883" width="17.5703125" bestFit="1" customWidth="1"/>
    <col min="16129" max="16129" width="25.140625" customWidth="1"/>
    <col min="16130" max="16130" width="8" customWidth="1"/>
    <col min="16131" max="16131" width="14.42578125" customWidth="1"/>
    <col min="16132" max="16132" width="15.140625" customWidth="1"/>
    <col min="16133" max="16133" width="15.85546875" customWidth="1"/>
    <col min="16134" max="16134" width="15.140625" customWidth="1"/>
    <col min="16135" max="16135" width="14.42578125" customWidth="1"/>
    <col min="16136" max="16136" width="14.7109375" customWidth="1"/>
    <col min="16137" max="16137" width="15.7109375" bestFit="1" customWidth="1"/>
    <col min="16138" max="16139" width="17.5703125" bestFit="1" customWidth="1"/>
  </cols>
  <sheetData>
    <row r="1" spans="1:11" ht="15.75" customHeight="1" x14ac:dyDescent="0.2">
      <c r="A1" s="1019" t="s">
        <v>529</v>
      </c>
      <c r="B1" s="1019"/>
      <c r="C1" s="1019"/>
      <c r="D1" s="1019"/>
      <c r="E1" s="1019"/>
      <c r="F1" s="1019"/>
      <c r="G1" s="1019"/>
      <c r="H1" s="1019"/>
      <c r="I1" s="1019"/>
      <c r="J1" s="1019"/>
      <c r="K1" s="1019"/>
    </row>
    <row r="2" spans="1:11" ht="15.75" customHeight="1" x14ac:dyDescent="0.2">
      <c r="A2" s="1019"/>
      <c r="B2" s="1019"/>
      <c r="C2" s="1019"/>
      <c r="D2" s="1019"/>
      <c r="E2" s="1019"/>
      <c r="F2" s="1019"/>
      <c r="G2" s="1019"/>
      <c r="H2" s="1019"/>
      <c r="I2" s="1019"/>
      <c r="J2" s="1019"/>
      <c r="K2" s="1019"/>
    </row>
    <row r="3" spans="1:11" ht="15.75" customHeight="1" x14ac:dyDescent="0.2">
      <c r="A3" s="1019"/>
      <c r="B3" s="1019"/>
      <c r="C3" s="1019"/>
      <c r="D3" s="1019"/>
      <c r="E3" s="1019"/>
      <c r="F3" s="1019"/>
      <c r="G3" s="1019"/>
      <c r="H3" s="1019"/>
      <c r="I3" s="1019"/>
      <c r="J3" s="1019"/>
      <c r="K3" s="1019"/>
    </row>
    <row r="4" spans="1:11" ht="10.9" customHeight="1" x14ac:dyDescent="0.2">
      <c r="G4" s="1020"/>
      <c r="H4" s="1020"/>
      <c r="I4" s="1020"/>
      <c r="J4" s="1020"/>
      <c r="K4" s="1020"/>
    </row>
    <row r="5" spans="1:11" ht="15.75" x14ac:dyDescent="0.2">
      <c r="A5" s="1021" t="s">
        <v>530</v>
      </c>
      <c r="B5" s="1021"/>
      <c r="C5" s="1021"/>
      <c r="D5" s="1021"/>
      <c r="E5" s="1021"/>
      <c r="F5" s="1021"/>
      <c r="G5" s="1021"/>
      <c r="H5" s="1021"/>
      <c r="I5" s="1021"/>
      <c r="J5" s="1021"/>
      <c r="K5" s="1021"/>
    </row>
    <row r="6" spans="1:11" ht="12.75" customHeight="1" x14ac:dyDescent="0.2">
      <c r="A6" s="1022" t="s">
        <v>42</v>
      </c>
      <c r="B6" s="1022"/>
      <c r="C6" s="1022"/>
      <c r="D6" s="1022"/>
      <c r="E6" s="1022"/>
      <c r="F6" s="1022"/>
      <c r="G6" s="1022"/>
      <c r="H6" s="1023" t="s">
        <v>531</v>
      </c>
      <c r="I6" s="1024" t="s">
        <v>532</v>
      </c>
      <c r="J6" s="510"/>
      <c r="K6" s="1025"/>
    </row>
    <row r="7" spans="1:11" ht="38.25" x14ac:dyDescent="0.2">
      <c r="A7" s="1022"/>
      <c r="B7" s="1022"/>
      <c r="C7" s="1022"/>
      <c r="D7" s="1022"/>
      <c r="E7" s="1022"/>
      <c r="F7" s="1022"/>
      <c r="G7" s="1022"/>
      <c r="H7" s="766"/>
      <c r="I7" s="54" t="s">
        <v>868</v>
      </c>
      <c r="J7" s="54" t="s">
        <v>869</v>
      </c>
      <c r="K7" s="54" t="s">
        <v>870</v>
      </c>
    </row>
    <row r="8" spans="1:11" x14ac:dyDescent="0.2">
      <c r="A8" s="659" t="s">
        <v>203</v>
      </c>
      <c r="B8" s="659"/>
      <c r="C8" s="659"/>
      <c r="D8" s="659"/>
      <c r="E8" s="659"/>
      <c r="F8" s="659"/>
      <c r="G8" s="659"/>
      <c r="H8" s="55">
        <v>2</v>
      </c>
      <c r="I8" s="56">
        <v>3</v>
      </c>
      <c r="J8" s="56">
        <v>4</v>
      </c>
      <c r="K8" s="56">
        <v>5</v>
      </c>
    </row>
    <row r="9" spans="1:11" ht="17.25" customHeight="1" x14ac:dyDescent="0.2">
      <c r="A9" s="1018" t="s">
        <v>533</v>
      </c>
      <c r="B9" s="1018"/>
      <c r="C9" s="1018"/>
      <c r="D9" s="1018"/>
      <c r="E9" s="1018"/>
      <c r="F9" s="1018"/>
      <c r="G9" s="1018"/>
      <c r="H9" s="55" t="s">
        <v>534</v>
      </c>
      <c r="I9" s="140">
        <v>0</v>
      </c>
      <c r="J9" s="141">
        <v>0</v>
      </c>
      <c r="K9" s="141">
        <v>0</v>
      </c>
    </row>
    <row r="10" spans="1:11" ht="24.75" customHeight="1" x14ac:dyDescent="0.2">
      <c r="A10" s="1018" t="s">
        <v>535</v>
      </c>
      <c r="B10" s="1018"/>
      <c r="C10" s="1018"/>
      <c r="D10" s="1018"/>
      <c r="E10" s="1018"/>
      <c r="F10" s="1018"/>
      <c r="G10" s="1018"/>
      <c r="H10" s="55" t="s">
        <v>536</v>
      </c>
      <c r="I10" s="140">
        <v>0</v>
      </c>
      <c r="J10" s="141">
        <v>0</v>
      </c>
      <c r="K10" s="141">
        <v>0</v>
      </c>
    </row>
    <row r="11" spans="1:11" x14ac:dyDescent="0.2">
      <c r="A11" s="1018" t="s">
        <v>537</v>
      </c>
      <c r="B11" s="1018"/>
      <c r="C11" s="1018"/>
      <c r="D11" s="1018"/>
      <c r="E11" s="1018"/>
      <c r="F11" s="1018"/>
      <c r="G11" s="1018"/>
      <c r="H11" s="55" t="s">
        <v>538</v>
      </c>
      <c r="I11" s="140">
        <f>I28</f>
        <v>23274520</v>
      </c>
      <c r="J11" s="140">
        <f>J28</f>
        <v>23274520</v>
      </c>
      <c r="K11" s="140">
        <f>K28</f>
        <v>27654920</v>
      </c>
    </row>
    <row r="12" spans="1:11" ht="15" customHeight="1" x14ac:dyDescent="0.2">
      <c r="A12" s="1018" t="s">
        <v>539</v>
      </c>
      <c r="B12" s="1018"/>
      <c r="C12" s="1018"/>
      <c r="D12" s="1018"/>
      <c r="E12" s="1018"/>
      <c r="F12" s="1018"/>
      <c r="G12" s="1018"/>
      <c r="H12" s="55" t="s">
        <v>540</v>
      </c>
      <c r="I12" s="141">
        <v>0</v>
      </c>
      <c r="J12" s="141">
        <v>0</v>
      </c>
      <c r="K12" s="141">
        <v>0</v>
      </c>
    </row>
    <row r="13" spans="1:11" ht="26.25" customHeight="1" x14ac:dyDescent="0.2">
      <c r="A13" s="1018" t="s">
        <v>541</v>
      </c>
      <c r="B13" s="1018"/>
      <c r="C13" s="1018"/>
      <c r="D13" s="1018"/>
      <c r="E13" s="1018"/>
      <c r="F13" s="1018"/>
      <c r="G13" s="1018"/>
      <c r="H13" s="55" t="s">
        <v>542</v>
      </c>
      <c r="I13" s="141">
        <v>0</v>
      </c>
      <c r="J13" s="141">
        <v>0</v>
      </c>
      <c r="K13" s="141">
        <v>0</v>
      </c>
    </row>
    <row r="14" spans="1:11" ht="26.25" customHeight="1" x14ac:dyDescent="0.2">
      <c r="A14" s="1018" t="s">
        <v>543</v>
      </c>
      <c r="B14" s="1018"/>
      <c r="C14" s="1018"/>
      <c r="D14" s="1018"/>
      <c r="E14" s="1018"/>
      <c r="F14" s="1018"/>
      <c r="G14" s="1018"/>
      <c r="H14" s="55" t="s">
        <v>544</v>
      </c>
      <c r="I14" s="140">
        <f>I11+I9-(I10-I12+I13)</f>
        <v>23274520</v>
      </c>
      <c r="J14" s="140">
        <f>J11+J9-(J10-J12+J13)</f>
        <v>23274520</v>
      </c>
      <c r="K14" s="140">
        <f>K11+K9-(K10-K12+K13)</f>
        <v>27654920</v>
      </c>
    </row>
    <row r="16" spans="1:11" ht="15.75" x14ac:dyDescent="0.2">
      <c r="A16" s="1026" t="s">
        <v>545</v>
      </c>
      <c r="B16" s="1026"/>
      <c r="C16" s="1026"/>
      <c r="D16" s="1026"/>
      <c r="E16" s="1026"/>
      <c r="F16" s="1026"/>
      <c r="G16" s="1026"/>
      <c r="H16" s="1026"/>
      <c r="I16" s="1026"/>
      <c r="J16" s="1026"/>
      <c r="K16" s="1026"/>
    </row>
    <row r="17" spans="1:11" ht="12.75" customHeight="1" x14ac:dyDescent="0.2">
      <c r="A17" s="1022" t="s">
        <v>42</v>
      </c>
      <c r="B17" s="1022"/>
      <c r="C17" s="1022"/>
      <c r="D17" s="1022"/>
      <c r="E17" s="1022"/>
      <c r="F17" s="1022"/>
      <c r="G17" s="1022"/>
      <c r="H17" s="1023" t="s">
        <v>531</v>
      </c>
      <c r="I17" s="1024" t="s">
        <v>546</v>
      </c>
      <c r="J17" s="510"/>
      <c r="K17" s="1025"/>
    </row>
    <row r="18" spans="1:11" ht="41.25" customHeight="1" x14ac:dyDescent="0.2">
      <c r="A18" s="1022"/>
      <c r="B18" s="1022"/>
      <c r="C18" s="1022"/>
      <c r="D18" s="1022"/>
      <c r="E18" s="1022"/>
      <c r="F18" s="1022"/>
      <c r="G18" s="1022"/>
      <c r="H18" s="766"/>
      <c r="I18" s="54" t="s">
        <v>868</v>
      </c>
      <c r="J18" s="54" t="s">
        <v>869</v>
      </c>
      <c r="K18" s="54" t="s">
        <v>870</v>
      </c>
    </row>
    <row r="19" spans="1:11" x14ac:dyDescent="0.2">
      <c r="A19" s="1022">
        <v>1</v>
      </c>
      <c r="B19" s="1022"/>
      <c r="C19" s="1022"/>
      <c r="D19" s="1022"/>
      <c r="E19" s="1022"/>
      <c r="F19" s="1022"/>
      <c r="G19" s="1022"/>
      <c r="H19" s="55">
        <v>2</v>
      </c>
      <c r="I19" s="56">
        <v>3</v>
      </c>
      <c r="J19" s="56">
        <v>4</v>
      </c>
      <c r="K19" s="56">
        <v>5</v>
      </c>
    </row>
    <row r="20" spans="1:11" ht="12.6" customHeight="1" x14ac:dyDescent="0.2">
      <c r="A20" s="1018" t="s">
        <v>547</v>
      </c>
      <c r="B20" s="1018"/>
      <c r="C20" s="1018"/>
      <c r="D20" s="1018"/>
      <c r="E20" s="1018"/>
      <c r="F20" s="1018"/>
      <c r="G20" s="1018"/>
      <c r="H20" s="55" t="s">
        <v>534</v>
      </c>
      <c r="I20" s="141"/>
      <c r="J20" s="141"/>
      <c r="K20" s="141"/>
    </row>
    <row r="21" spans="1:11" ht="11.45" customHeight="1" x14ac:dyDescent="0.2">
      <c r="A21" s="1018" t="s">
        <v>548</v>
      </c>
      <c r="B21" s="1018"/>
      <c r="C21" s="1018"/>
      <c r="D21" s="1018"/>
      <c r="E21" s="1018"/>
      <c r="F21" s="1018"/>
      <c r="G21" s="1018"/>
      <c r="H21" s="55" t="s">
        <v>536</v>
      </c>
      <c r="I21" s="140">
        <f>I39</f>
        <v>597520</v>
      </c>
      <c r="J21" s="140">
        <f>J39</f>
        <v>597520</v>
      </c>
      <c r="K21" s="140">
        <f>K39</f>
        <v>597520</v>
      </c>
    </row>
    <row r="22" spans="1:11" ht="12.6" customHeight="1" x14ac:dyDescent="0.2">
      <c r="A22" s="1018" t="s">
        <v>549</v>
      </c>
      <c r="B22" s="1018"/>
      <c r="C22" s="1018"/>
      <c r="D22" s="1018"/>
      <c r="E22" s="1018"/>
      <c r="F22" s="1018"/>
      <c r="G22" s="1018"/>
      <c r="H22" s="55" t="s">
        <v>538</v>
      </c>
      <c r="I22" s="141"/>
      <c r="J22" s="141"/>
      <c r="K22" s="141"/>
    </row>
    <row r="23" spans="1:11" ht="27.6" customHeight="1" x14ac:dyDescent="0.2">
      <c r="A23" s="1018" t="s">
        <v>550</v>
      </c>
      <c r="B23" s="1018"/>
      <c r="C23" s="1018"/>
      <c r="D23" s="1018"/>
      <c r="E23" s="1018"/>
      <c r="F23" s="1018"/>
      <c r="G23" s="1018"/>
      <c r="H23" s="55" t="s">
        <v>540</v>
      </c>
      <c r="I23" s="141"/>
      <c r="J23" s="141"/>
      <c r="K23" s="141"/>
    </row>
    <row r="24" spans="1:11" ht="14.45" customHeight="1" x14ac:dyDescent="0.2">
      <c r="A24" s="1018" t="s">
        <v>551</v>
      </c>
      <c r="B24" s="1018"/>
      <c r="C24" s="1018"/>
      <c r="D24" s="1018"/>
      <c r="E24" s="1018"/>
      <c r="F24" s="1018"/>
      <c r="G24" s="1018"/>
      <c r="H24" s="55" t="s">
        <v>542</v>
      </c>
      <c r="I24" s="141"/>
      <c r="J24" s="141"/>
      <c r="K24" s="141"/>
    </row>
    <row r="25" spans="1:11" ht="13.9" customHeight="1" x14ac:dyDescent="0.2">
      <c r="A25" s="1018" t="s">
        <v>552</v>
      </c>
      <c r="B25" s="1018"/>
      <c r="C25" s="1018"/>
      <c r="D25" s="1018"/>
      <c r="E25" s="1018"/>
      <c r="F25" s="1018"/>
      <c r="G25" s="1018"/>
      <c r="H25" s="55" t="s">
        <v>544</v>
      </c>
      <c r="I25" s="140">
        <f>I46</f>
        <v>22677000</v>
      </c>
      <c r="J25" s="140">
        <f t="shared" ref="J25:K25" si="0">J46</f>
        <v>22677000</v>
      </c>
      <c r="K25" s="140">
        <f t="shared" si="0"/>
        <v>27057400</v>
      </c>
    </row>
    <row r="26" spans="1:11" ht="27" customHeight="1" x14ac:dyDescent="0.2">
      <c r="A26" s="1027" t="s">
        <v>553</v>
      </c>
      <c r="B26" s="1027"/>
      <c r="C26" s="1027"/>
      <c r="D26" s="1027"/>
      <c r="E26" s="1027"/>
      <c r="F26" s="1027"/>
      <c r="G26" s="1027"/>
      <c r="H26" s="55" t="s">
        <v>554</v>
      </c>
      <c r="I26" s="141"/>
      <c r="J26" s="141"/>
      <c r="K26" s="141"/>
    </row>
    <row r="27" spans="1:11" ht="12" customHeight="1" x14ac:dyDescent="0.2">
      <c r="A27" s="1018" t="s">
        <v>555</v>
      </c>
      <c r="B27" s="1018"/>
      <c r="C27" s="1018"/>
      <c r="D27" s="1018"/>
      <c r="E27" s="1018"/>
      <c r="F27" s="1018"/>
      <c r="G27" s="1018"/>
      <c r="H27" s="55" t="s">
        <v>556</v>
      </c>
      <c r="I27" s="141"/>
      <c r="J27" s="141"/>
      <c r="K27" s="141"/>
    </row>
    <row r="28" spans="1:11" x14ac:dyDescent="0.2">
      <c r="A28" s="1028"/>
      <c r="B28" s="1028"/>
      <c r="C28" s="1028"/>
      <c r="D28" s="1028"/>
      <c r="E28" s="1028"/>
      <c r="F28" s="1028"/>
      <c r="G28" s="59" t="s">
        <v>478</v>
      </c>
      <c r="H28" s="55" t="s">
        <v>557</v>
      </c>
      <c r="I28" s="140">
        <f>I21+I25</f>
        <v>23274520</v>
      </c>
      <c r="J28" s="140">
        <f>J21+J25</f>
        <v>23274520</v>
      </c>
      <c r="K28" s="140">
        <f>K21+K25</f>
        <v>27654920</v>
      </c>
    </row>
    <row r="29" spans="1:11" ht="11.45" customHeight="1" x14ac:dyDescent="0.2"/>
    <row r="30" spans="1:11" ht="15.75" x14ac:dyDescent="0.25">
      <c r="A30" s="1029" t="s">
        <v>558</v>
      </c>
      <c r="B30" s="1029"/>
      <c r="C30" s="1029"/>
      <c r="D30" s="1029"/>
      <c r="E30" s="1029"/>
      <c r="F30" s="1029"/>
      <c r="G30" s="1029"/>
      <c r="H30" s="1029"/>
      <c r="I30" s="1029"/>
      <c r="J30" s="1029"/>
      <c r="K30" s="1029"/>
    </row>
    <row r="31" spans="1:11" ht="24.75" customHeight="1" x14ac:dyDescent="0.2">
      <c r="A31" s="1030" t="s">
        <v>559</v>
      </c>
      <c r="B31" s="1031" t="s">
        <v>560</v>
      </c>
      <c r="C31" s="1022" t="s">
        <v>561</v>
      </c>
      <c r="D31" s="1022"/>
      <c r="E31" s="1022"/>
      <c r="F31" s="1032" t="s">
        <v>562</v>
      </c>
      <c r="G31" s="1033"/>
      <c r="H31" s="1033"/>
      <c r="I31" s="1024" t="s">
        <v>563</v>
      </c>
      <c r="J31" s="510"/>
      <c r="K31" s="1025"/>
    </row>
    <row r="32" spans="1:11" ht="52.5" customHeight="1" x14ac:dyDescent="0.2">
      <c r="A32" s="1030"/>
      <c r="B32" s="659"/>
      <c r="C32" s="54" t="s">
        <v>868</v>
      </c>
      <c r="D32" s="54" t="s">
        <v>869</v>
      </c>
      <c r="E32" s="54" t="s">
        <v>870</v>
      </c>
      <c r="F32" s="54" t="s">
        <v>868</v>
      </c>
      <c r="G32" s="54" t="s">
        <v>869</v>
      </c>
      <c r="H32" s="54" t="s">
        <v>870</v>
      </c>
      <c r="I32" s="54" t="s">
        <v>868</v>
      </c>
      <c r="J32" s="54" t="s">
        <v>869</v>
      </c>
      <c r="K32" s="54" t="s">
        <v>870</v>
      </c>
    </row>
    <row r="33" spans="1:11" x14ac:dyDescent="0.2">
      <c r="A33" s="60">
        <v>1</v>
      </c>
      <c r="B33" s="55">
        <v>2</v>
      </c>
      <c r="C33" s="60">
        <v>3</v>
      </c>
      <c r="D33" s="60">
        <v>4</v>
      </c>
      <c r="E33" s="60">
        <v>5</v>
      </c>
      <c r="F33" s="60">
        <v>6</v>
      </c>
      <c r="G33" s="60">
        <v>7</v>
      </c>
      <c r="H33" s="60">
        <v>8</v>
      </c>
      <c r="I33" s="60">
        <v>9</v>
      </c>
      <c r="J33" s="60">
        <v>10</v>
      </c>
      <c r="K33" s="60">
        <v>11</v>
      </c>
    </row>
    <row r="34" spans="1:11" x14ac:dyDescent="0.2">
      <c r="A34" s="220" t="s">
        <v>933</v>
      </c>
      <c r="B34" s="221" t="s">
        <v>534</v>
      </c>
      <c r="C34" s="222">
        <v>88</v>
      </c>
      <c r="D34" s="222">
        <v>88</v>
      </c>
      <c r="E34" s="222">
        <v>88</v>
      </c>
      <c r="F34" s="223">
        <v>6790</v>
      </c>
      <c r="G34" s="223">
        <v>6790</v>
      </c>
      <c r="H34" s="223">
        <v>6790</v>
      </c>
      <c r="I34" s="211">
        <f>C34*F34</f>
        <v>597520</v>
      </c>
      <c r="J34" s="211">
        <f t="shared" ref="J34:K38" si="1">D34*G34</f>
        <v>597520</v>
      </c>
      <c r="K34" s="211">
        <f t="shared" si="1"/>
        <v>597520</v>
      </c>
    </row>
    <row r="35" spans="1:11" x14ac:dyDescent="0.2">
      <c r="A35" s="61" t="s">
        <v>932</v>
      </c>
      <c r="B35" s="55" t="s">
        <v>536</v>
      </c>
      <c r="C35" s="138">
        <v>0</v>
      </c>
      <c r="D35" s="138">
        <v>0</v>
      </c>
      <c r="E35" s="138">
        <v>0</v>
      </c>
      <c r="F35" s="56">
        <v>0</v>
      </c>
      <c r="G35" s="56">
        <v>0</v>
      </c>
      <c r="H35" s="56">
        <v>0</v>
      </c>
      <c r="I35" s="140">
        <f t="shared" ref="I35:I38" si="2">C35*F35</f>
        <v>0</v>
      </c>
      <c r="J35" s="140">
        <f t="shared" si="1"/>
        <v>0</v>
      </c>
      <c r="K35" s="140">
        <f t="shared" si="1"/>
        <v>0</v>
      </c>
    </row>
    <row r="36" spans="1:11" x14ac:dyDescent="0.2">
      <c r="A36" s="61" t="s">
        <v>932</v>
      </c>
      <c r="B36" s="55" t="s">
        <v>538</v>
      </c>
      <c r="C36" s="138">
        <v>0</v>
      </c>
      <c r="D36" s="138">
        <v>0</v>
      </c>
      <c r="E36" s="138">
        <v>0</v>
      </c>
      <c r="F36" s="139">
        <v>0</v>
      </c>
      <c r="G36" s="139">
        <v>0</v>
      </c>
      <c r="H36" s="139">
        <v>0</v>
      </c>
      <c r="I36" s="140">
        <f t="shared" si="2"/>
        <v>0</v>
      </c>
      <c r="J36" s="140">
        <f t="shared" si="1"/>
        <v>0</v>
      </c>
      <c r="K36" s="140">
        <f t="shared" si="1"/>
        <v>0</v>
      </c>
    </row>
    <row r="37" spans="1:11" x14ac:dyDescent="0.2">
      <c r="A37" s="61" t="s">
        <v>932</v>
      </c>
      <c r="B37" s="55" t="s">
        <v>540</v>
      </c>
      <c r="C37" s="138">
        <v>0</v>
      </c>
      <c r="D37" s="138">
        <v>0</v>
      </c>
      <c r="E37" s="138">
        <v>0</v>
      </c>
      <c r="F37" s="139">
        <v>0</v>
      </c>
      <c r="G37" s="139">
        <v>0</v>
      </c>
      <c r="H37" s="139">
        <v>0</v>
      </c>
      <c r="I37" s="140">
        <f t="shared" si="2"/>
        <v>0</v>
      </c>
      <c r="J37" s="140">
        <f t="shared" si="1"/>
        <v>0</v>
      </c>
      <c r="K37" s="140">
        <f t="shared" si="1"/>
        <v>0</v>
      </c>
    </row>
    <row r="38" spans="1:11" x14ac:dyDescent="0.2">
      <c r="A38" s="61"/>
      <c r="B38" s="55" t="s">
        <v>542</v>
      </c>
      <c r="C38" s="57"/>
      <c r="D38" s="57"/>
      <c r="E38" s="57"/>
      <c r="F38" s="56"/>
      <c r="G38" s="56"/>
      <c r="H38" s="56"/>
      <c r="I38" s="140">
        <f t="shared" si="2"/>
        <v>0</v>
      </c>
      <c r="J38" s="140">
        <f t="shared" si="1"/>
        <v>0</v>
      </c>
      <c r="K38" s="140">
        <f t="shared" si="1"/>
        <v>0</v>
      </c>
    </row>
    <row r="39" spans="1:11" x14ac:dyDescent="0.2">
      <c r="A39" s="62" t="s">
        <v>478</v>
      </c>
      <c r="B39" s="63" t="s">
        <v>564</v>
      </c>
      <c r="C39" s="64" t="s">
        <v>54</v>
      </c>
      <c r="D39" s="64" t="s">
        <v>54</v>
      </c>
      <c r="E39" s="64" t="s">
        <v>54</v>
      </c>
      <c r="F39" s="64" t="s">
        <v>54</v>
      </c>
      <c r="G39" s="64" t="s">
        <v>54</v>
      </c>
      <c r="H39" s="64" t="s">
        <v>54</v>
      </c>
      <c r="I39" s="142">
        <f>SUM(I34:I38)</f>
        <v>597520</v>
      </c>
      <c r="J39" s="142">
        <f>SUM(J34:J38)</f>
        <v>597520</v>
      </c>
      <c r="K39" s="142">
        <f>SUM(K34:K38)</f>
        <v>597520</v>
      </c>
    </row>
    <row r="40" spans="1:11" ht="10.9" customHeight="1" x14ac:dyDescent="0.2">
      <c r="C40" s="65"/>
      <c r="D40" s="65"/>
      <c r="E40" s="65"/>
      <c r="F40" s="65"/>
      <c r="G40" s="65"/>
      <c r="H40" s="65"/>
      <c r="I40" s="65"/>
      <c r="J40" s="65"/>
      <c r="K40" s="65"/>
    </row>
    <row r="41" spans="1:11" ht="15.75" x14ac:dyDescent="0.2">
      <c r="A41" s="1026" t="s">
        <v>565</v>
      </c>
      <c r="B41" s="1026"/>
      <c r="C41" s="1026"/>
      <c r="D41" s="1026"/>
      <c r="E41" s="1026"/>
      <c r="F41" s="1026"/>
      <c r="G41" s="1026"/>
      <c r="H41" s="1026"/>
      <c r="I41" s="1026"/>
      <c r="J41" s="1026"/>
      <c r="K41" s="1026"/>
    </row>
    <row r="42" spans="1:11" x14ac:dyDescent="0.2">
      <c r="A42" s="1022" t="s">
        <v>42</v>
      </c>
      <c r="B42" s="1022"/>
      <c r="C42" s="1022"/>
      <c r="D42" s="1022"/>
      <c r="E42" s="1022"/>
      <c r="F42" s="1022"/>
      <c r="G42" s="1022"/>
      <c r="H42" s="1023" t="s">
        <v>531</v>
      </c>
      <c r="I42" s="1024" t="s">
        <v>31</v>
      </c>
      <c r="J42" s="510"/>
      <c r="K42" s="1025"/>
    </row>
    <row r="43" spans="1:11" ht="38.25" x14ac:dyDescent="0.2">
      <c r="A43" s="1022"/>
      <c r="B43" s="1022"/>
      <c r="C43" s="1022"/>
      <c r="D43" s="1022"/>
      <c r="E43" s="1022"/>
      <c r="F43" s="1022"/>
      <c r="G43" s="1022"/>
      <c r="H43" s="766"/>
      <c r="I43" s="54" t="s">
        <v>868</v>
      </c>
      <c r="J43" s="54" t="s">
        <v>869</v>
      </c>
      <c r="K43" s="54" t="s">
        <v>870</v>
      </c>
    </row>
    <row r="44" spans="1:11" x14ac:dyDescent="0.2">
      <c r="A44" s="1022">
        <v>1</v>
      </c>
      <c r="B44" s="1022"/>
      <c r="C44" s="1022"/>
      <c r="D44" s="1022"/>
      <c r="E44" s="1022"/>
      <c r="F44" s="1022"/>
      <c r="G44" s="1022"/>
      <c r="H44" s="55">
        <v>2</v>
      </c>
      <c r="I44" s="56">
        <v>3</v>
      </c>
      <c r="J44" s="56">
        <v>4</v>
      </c>
      <c r="K44" s="56">
        <v>5</v>
      </c>
    </row>
    <row r="45" spans="1:11" x14ac:dyDescent="0.2">
      <c r="A45" s="1018" t="s">
        <v>566</v>
      </c>
      <c r="B45" s="1018"/>
      <c r="C45" s="1018"/>
      <c r="D45" s="1018"/>
      <c r="E45" s="1018"/>
      <c r="F45" s="1018"/>
      <c r="G45" s="1018"/>
      <c r="H45" s="55" t="s">
        <v>534</v>
      </c>
      <c r="I45" s="140">
        <v>22677000</v>
      </c>
      <c r="J45" s="140">
        <v>22677000</v>
      </c>
      <c r="K45" s="140">
        <v>27057400</v>
      </c>
    </row>
    <row r="46" spans="1:11" x14ac:dyDescent="0.2">
      <c r="A46" s="1028"/>
      <c r="B46" s="1028"/>
      <c r="C46" s="1028"/>
      <c r="D46" s="1028"/>
      <c r="E46" s="1028"/>
      <c r="F46" s="1028"/>
      <c r="G46" s="59" t="s">
        <v>478</v>
      </c>
      <c r="H46" s="55" t="s">
        <v>557</v>
      </c>
      <c r="I46" s="140">
        <f>I45</f>
        <v>22677000</v>
      </c>
      <c r="J46" s="140">
        <f>J45</f>
        <v>22677000</v>
      </c>
      <c r="K46" s="140">
        <f>K45</f>
        <v>27057400</v>
      </c>
    </row>
  </sheetData>
  <mergeCells count="40">
    <mergeCell ref="A44:G44"/>
    <mergeCell ref="A45:G45"/>
    <mergeCell ref="A46:F46"/>
    <mergeCell ref="A41:K41"/>
    <mergeCell ref="A42:G43"/>
    <mergeCell ref="H42:H43"/>
    <mergeCell ref="I42:K42"/>
    <mergeCell ref="A26:G26"/>
    <mergeCell ref="A27:G27"/>
    <mergeCell ref="A28:F28"/>
    <mergeCell ref="A30:K30"/>
    <mergeCell ref="A31:A32"/>
    <mergeCell ref="B31:B32"/>
    <mergeCell ref="C31:E31"/>
    <mergeCell ref="F31:H31"/>
    <mergeCell ref="I31:K31"/>
    <mergeCell ref="A25:G25"/>
    <mergeCell ref="A14:G14"/>
    <mergeCell ref="A16:K16"/>
    <mergeCell ref="A17:G18"/>
    <mergeCell ref="H17:H18"/>
    <mergeCell ref="I17:K17"/>
    <mergeCell ref="A19:G19"/>
    <mergeCell ref="A20:G20"/>
    <mergeCell ref="A21:G21"/>
    <mergeCell ref="A22:G22"/>
    <mergeCell ref="A23:G23"/>
    <mergeCell ref="A24:G24"/>
    <mergeCell ref="A13:G13"/>
    <mergeCell ref="A1:K3"/>
    <mergeCell ref="G4:K4"/>
    <mergeCell ref="A5:K5"/>
    <mergeCell ref="A6:G7"/>
    <mergeCell ref="H6:H7"/>
    <mergeCell ref="I6:K6"/>
    <mergeCell ref="A8:G8"/>
    <mergeCell ref="A9:G9"/>
    <mergeCell ref="A10:G10"/>
    <mergeCell ref="A11:G11"/>
    <mergeCell ref="A12:G12"/>
  </mergeCells>
  <pageMargins left="0.59055118110236227" right="0.59055118110236227" top="0.59055118110236227" bottom="0.74803149606299213" header="0.31496062992125984" footer="0.59055118110236227"/>
  <pageSetup paperSize="9" scale="78" fitToHeight="4" orientation="landscape" r:id="rId1"/>
  <rowBreaks count="1" manualBreakCount="1">
    <brk id="29"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M49"/>
  <sheetViews>
    <sheetView view="pageBreakPreview" zoomScaleNormal="100" zoomScaleSheetLayoutView="100" workbookViewId="0">
      <selection activeCell="K52" sqref="K52"/>
    </sheetView>
  </sheetViews>
  <sheetFormatPr defaultRowHeight="12.75" x14ac:dyDescent="0.2"/>
  <cols>
    <col min="7" max="7" width="20.5703125" customWidth="1"/>
    <col min="8" max="8" width="13" customWidth="1"/>
    <col min="9" max="10" width="17.140625" customWidth="1"/>
    <col min="11" max="11" width="16.7109375" customWidth="1"/>
    <col min="263" max="263" width="20.5703125" customWidth="1"/>
    <col min="264" max="264" width="13" customWidth="1"/>
    <col min="265" max="266" width="17.140625" customWidth="1"/>
    <col min="267" max="267" width="16.7109375" customWidth="1"/>
    <col min="519" max="519" width="20.5703125" customWidth="1"/>
    <col min="520" max="520" width="13" customWidth="1"/>
    <col min="521" max="522" width="17.140625" customWidth="1"/>
    <col min="523" max="523" width="16.7109375" customWidth="1"/>
    <col min="775" max="775" width="20.5703125" customWidth="1"/>
    <col min="776" max="776" width="13" customWidth="1"/>
    <col min="777" max="778" width="17.140625" customWidth="1"/>
    <col min="779" max="779" width="16.7109375" customWidth="1"/>
    <col min="1031" max="1031" width="20.5703125" customWidth="1"/>
    <col min="1032" max="1032" width="13" customWidth="1"/>
    <col min="1033" max="1034" width="17.140625" customWidth="1"/>
    <col min="1035" max="1035" width="16.7109375" customWidth="1"/>
    <col min="1287" max="1287" width="20.5703125" customWidth="1"/>
    <col min="1288" max="1288" width="13" customWidth="1"/>
    <col min="1289" max="1290" width="17.140625" customWidth="1"/>
    <col min="1291" max="1291" width="16.7109375" customWidth="1"/>
    <col min="1543" max="1543" width="20.5703125" customWidth="1"/>
    <col min="1544" max="1544" width="13" customWidth="1"/>
    <col min="1545" max="1546" width="17.140625" customWidth="1"/>
    <col min="1547" max="1547" width="16.7109375" customWidth="1"/>
    <col min="1799" max="1799" width="20.5703125" customWidth="1"/>
    <col min="1800" max="1800" width="13" customWidth="1"/>
    <col min="1801" max="1802" width="17.140625" customWidth="1"/>
    <col min="1803" max="1803" width="16.7109375" customWidth="1"/>
    <col min="2055" max="2055" width="20.5703125" customWidth="1"/>
    <col min="2056" max="2056" width="13" customWidth="1"/>
    <col min="2057" max="2058" width="17.140625" customWidth="1"/>
    <col min="2059" max="2059" width="16.7109375" customWidth="1"/>
    <col min="2311" max="2311" width="20.5703125" customWidth="1"/>
    <col min="2312" max="2312" width="13" customWidth="1"/>
    <col min="2313" max="2314" width="17.140625" customWidth="1"/>
    <col min="2315" max="2315" width="16.7109375" customWidth="1"/>
    <col min="2567" max="2567" width="20.5703125" customWidth="1"/>
    <col min="2568" max="2568" width="13" customWidth="1"/>
    <col min="2569" max="2570" width="17.140625" customWidth="1"/>
    <col min="2571" max="2571" width="16.7109375" customWidth="1"/>
    <col min="2823" max="2823" width="20.5703125" customWidth="1"/>
    <col min="2824" max="2824" width="13" customWidth="1"/>
    <col min="2825" max="2826" width="17.140625" customWidth="1"/>
    <col min="2827" max="2827" width="16.7109375" customWidth="1"/>
    <col min="3079" max="3079" width="20.5703125" customWidth="1"/>
    <col min="3080" max="3080" width="13" customWidth="1"/>
    <col min="3081" max="3082" width="17.140625" customWidth="1"/>
    <col min="3083" max="3083" width="16.7109375" customWidth="1"/>
    <col min="3335" max="3335" width="20.5703125" customWidth="1"/>
    <col min="3336" max="3336" width="13" customWidth="1"/>
    <col min="3337" max="3338" width="17.140625" customWidth="1"/>
    <col min="3339" max="3339" width="16.7109375" customWidth="1"/>
    <col min="3591" max="3591" width="20.5703125" customWidth="1"/>
    <col min="3592" max="3592" width="13" customWidth="1"/>
    <col min="3593" max="3594" width="17.140625" customWidth="1"/>
    <col min="3595" max="3595" width="16.7109375" customWidth="1"/>
    <col min="3847" max="3847" width="20.5703125" customWidth="1"/>
    <col min="3848" max="3848" width="13" customWidth="1"/>
    <col min="3849" max="3850" width="17.140625" customWidth="1"/>
    <col min="3851" max="3851" width="16.7109375" customWidth="1"/>
    <col min="4103" max="4103" width="20.5703125" customWidth="1"/>
    <col min="4104" max="4104" width="13" customWidth="1"/>
    <col min="4105" max="4106" width="17.140625" customWidth="1"/>
    <col min="4107" max="4107" width="16.7109375" customWidth="1"/>
    <col min="4359" max="4359" width="20.5703125" customWidth="1"/>
    <col min="4360" max="4360" width="13" customWidth="1"/>
    <col min="4361" max="4362" width="17.140625" customWidth="1"/>
    <col min="4363" max="4363" width="16.7109375" customWidth="1"/>
    <col min="4615" max="4615" width="20.5703125" customWidth="1"/>
    <col min="4616" max="4616" width="13" customWidth="1"/>
    <col min="4617" max="4618" width="17.140625" customWidth="1"/>
    <col min="4619" max="4619" width="16.7109375" customWidth="1"/>
    <col min="4871" max="4871" width="20.5703125" customWidth="1"/>
    <col min="4872" max="4872" width="13" customWidth="1"/>
    <col min="4873" max="4874" width="17.140625" customWidth="1"/>
    <col min="4875" max="4875" width="16.7109375" customWidth="1"/>
    <col min="5127" max="5127" width="20.5703125" customWidth="1"/>
    <col min="5128" max="5128" width="13" customWidth="1"/>
    <col min="5129" max="5130" width="17.140625" customWidth="1"/>
    <col min="5131" max="5131" width="16.7109375" customWidth="1"/>
    <col min="5383" max="5383" width="20.5703125" customWidth="1"/>
    <col min="5384" max="5384" width="13" customWidth="1"/>
    <col min="5385" max="5386" width="17.140625" customWidth="1"/>
    <col min="5387" max="5387" width="16.7109375" customWidth="1"/>
    <col min="5639" max="5639" width="20.5703125" customWidth="1"/>
    <col min="5640" max="5640" width="13" customWidth="1"/>
    <col min="5641" max="5642" width="17.140625" customWidth="1"/>
    <col min="5643" max="5643" width="16.7109375" customWidth="1"/>
    <col min="5895" max="5895" width="20.5703125" customWidth="1"/>
    <col min="5896" max="5896" width="13" customWidth="1"/>
    <col min="5897" max="5898" width="17.140625" customWidth="1"/>
    <col min="5899" max="5899" width="16.7109375" customWidth="1"/>
    <col min="6151" max="6151" width="20.5703125" customWidth="1"/>
    <col min="6152" max="6152" width="13" customWidth="1"/>
    <col min="6153" max="6154" width="17.140625" customWidth="1"/>
    <col min="6155" max="6155" width="16.7109375" customWidth="1"/>
    <col min="6407" max="6407" width="20.5703125" customWidth="1"/>
    <col min="6408" max="6408" width="13" customWidth="1"/>
    <col min="6409" max="6410" width="17.140625" customWidth="1"/>
    <col min="6411" max="6411" width="16.7109375" customWidth="1"/>
    <col min="6663" max="6663" width="20.5703125" customWidth="1"/>
    <col min="6664" max="6664" width="13" customWidth="1"/>
    <col min="6665" max="6666" width="17.140625" customWidth="1"/>
    <col min="6667" max="6667" width="16.7109375" customWidth="1"/>
    <col min="6919" max="6919" width="20.5703125" customWidth="1"/>
    <col min="6920" max="6920" width="13" customWidth="1"/>
    <col min="6921" max="6922" width="17.140625" customWidth="1"/>
    <col min="6923" max="6923" width="16.7109375" customWidth="1"/>
    <col min="7175" max="7175" width="20.5703125" customWidth="1"/>
    <col min="7176" max="7176" width="13" customWidth="1"/>
    <col min="7177" max="7178" width="17.140625" customWidth="1"/>
    <col min="7179" max="7179" width="16.7109375" customWidth="1"/>
    <col min="7431" max="7431" width="20.5703125" customWidth="1"/>
    <col min="7432" max="7432" width="13" customWidth="1"/>
    <col min="7433" max="7434" width="17.140625" customWidth="1"/>
    <col min="7435" max="7435" width="16.7109375" customWidth="1"/>
    <col min="7687" max="7687" width="20.5703125" customWidth="1"/>
    <col min="7688" max="7688" width="13" customWidth="1"/>
    <col min="7689" max="7690" width="17.140625" customWidth="1"/>
    <col min="7691" max="7691" width="16.7109375" customWidth="1"/>
    <col min="7943" max="7943" width="20.5703125" customWidth="1"/>
    <col min="7944" max="7944" width="13" customWidth="1"/>
    <col min="7945" max="7946" width="17.140625" customWidth="1"/>
    <col min="7947" max="7947" width="16.7109375" customWidth="1"/>
    <col min="8199" max="8199" width="20.5703125" customWidth="1"/>
    <col min="8200" max="8200" width="13" customWidth="1"/>
    <col min="8201" max="8202" width="17.140625" customWidth="1"/>
    <col min="8203" max="8203" width="16.7109375" customWidth="1"/>
    <col min="8455" max="8455" width="20.5703125" customWidth="1"/>
    <col min="8456" max="8456" width="13" customWidth="1"/>
    <col min="8457" max="8458" width="17.140625" customWidth="1"/>
    <col min="8459" max="8459" width="16.7109375" customWidth="1"/>
    <col min="8711" max="8711" width="20.5703125" customWidth="1"/>
    <col min="8712" max="8712" width="13" customWidth="1"/>
    <col min="8713" max="8714" width="17.140625" customWidth="1"/>
    <col min="8715" max="8715" width="16.7109375" customWidth="1"/>
    <col min="8967" max="8967" width="20.5703125" customWidth="1"/>
    <col min="8968" max="8968" width="13" customWidth="1"/>
    <col min="8969" max="8970" width="17.140625" customWidth="1"/>
    <col min="8971" max="8971" width="16.7109375" customWidth="1"/>
    <col min="9223" max="9223" width="20.5703125" customWidth="1"/>
    <col min="9224" max="9224" width="13" customWidth="1"/>
    <col min="9225" max="9226" width="17.140625" customWidth="1"/>
    <col min="9227" max="9227" width="16.7109375" customWidth="1"/>
    <col min="9479" max="9479" width="20.5703125" customWidth="1"/>
    <col min="9480" max="9480" width="13" customWidth="1"/>
    <col min="9481" max="9482" width="17.140625" customWidth="1"/>
    <col min="9483" max="9483" width="16.7109375" customWidth="1"/>
    <col min="9735" max="9735" width="20.5703125" customWidth="1"/>
    <col min="9736" max="9736" width="13" customWidth="1"/>
    <col min="9737" max="9738" width="17.140625" customWidth="1"/>
    <col min="9739" max="9739" width="16.7109375" customWidth="1"/>
    <col min="9991" max="9991" width="20.5703125" customWidth="1"/>
    <col min="9992" max="9992" width="13" customWidth="1"/>
    <col min="9993" max="9994" width="17.140625" customWidth="1"/>
    <col min="9995" max="9995" width="16.7109375" customWidth="1"/>
    <col min="10247" max="10247" width="20.5703125" customWidth="1"/>
    <col min="10248" max="10248" width="13" customWidth="1"/>
    <col min="10249" max="10250" width="17.140625" customWidth="1"/>
    <col min="10251" max="10251" width="16.7109375" customWidth="1"/>
    <col min="10503" max="10503" width="20.5703125" customWidth="1"/>
    <col min="10504" max="10504" width="13" customWidth="1"/>
    <col min="10505" max="10506" width="17.140625" customWidth="1"/>
    <col min="10507" max="10507" width="16.7109375" customWidth="1"/>
    <col min="10759" max="10759" width="20.5703125" customWidth="1"/>
    <col min="10760" max="10760" width="13" customWidth="1"/>
    <col min="10761" max="10762" width="17.140625" customWidth="1"/>
    <col min="10763" max="10763" width="16.7109375" customWidth="1"/>
    <col min="11015" max="11015" width="20.5703125" customWidth="1"/>
    <col min="11016" max="11016" width="13" customWidth="1"/>
    <col min="11017" max="11018" width="17.140625" customWidth="1"/>
    <col min="11019" max="11019" width="16.7109375" customWidth="1"/>
    <col min="11271" max="11271" width="20.5703125" customWidth="1"/>
    <col min="11272" max="11272" width="13" customWidth="1"/>
    <col min="11273" max="11274" width="17.140625" customWidth="1"/>
    <col min="11275" max="11275" width="16.7109375" customWidth="1"/>
    <col min="11527" max="11527" width="20.5703125" customWidth="1"/>
    <col min="11528" max="11528" width="13" customWidth="1"/>
    <col min="11529" max="11530" width="17.140625" customWidth="1"/>
    <col min="11531" max="11531" width="16.7109375" customWidth="1"/>
    <col min="11783" max="11783" width="20.5703125" customWidth="1"/>
    <col min="11784" max="11784" width="13" customWidth="1"/>
    <col min="11785" max="11786" width="17.140625" customWidth="1"/>
    <col min="11787" max="11787" width="16.7109375" customWidth="1"/>
    <col min="12039" max="12039" width="20.5703125" customWidth="1"/>
    <col min="12040" max="12040" width="13" customWidth="1"/>
    <col min="12041" max="12042" width="17.140625" customWidth="1"/>
    <col min="12043" max="12043" width="16.7109375" customWidth="1"/>
    <col min="12295" max="12295" width="20.5703125" customWidth="1"/>
    <col min="12296" max="12296" width="13" customWidth="1"/>
    <col min="12297" max="12298" width="17.140625" customWidth="1"/>
    <col min="12299" max="12299" width="16.7109375" customWidth="1"/>
    <col min="12551" max="12551" width="20.5703125" customWidth="1"/>
    <col min="12552" max="12552" width="13" customWidth="1"/>
    <col min="12553" max="12554" width="17.140625" customWidth="1"/>
    <col min="12555" max="12555" width="16.7109375" customWidth="1"/>
    <col min="12807" max="12807" width="20.5703125" customWidth="1"/>
    <col min="12808" max="12808" width="13" customWidth="1"/>
    <col min="12809" max="12810" width="17.140625" customWidth="1"/>
    <col min="12811" max="12811" width="16.7109375" customWidth="1"/>
    <col min="13063" max="13063" width="20.5703125" customWidth="1"/>
    <col min="13064" max="13064" width="13" customWidth="1"/>
    <col min="13065" max="13066" width="17.140625" customWidth="1"/>
    <col min="13067" max="13067" width="16.7109375" customWidth="1"/>
    <col min="13319" max="13319" width="20.5703125" customWidth="1"/>
    <col min="13320" max="13320" width="13" customWidth="1"/>
    <col min="13321" max="13322" width="17.140625" customWidth="1"/>
    <col min="13323" max="13323" width="16.7109375" customWidth="1"/>
    <col min="13575" max="13575" width="20.5703125" customWidth="1"/>
    <col min="13576" max="13576" width="13" customWidth="1"/>
    <col min="13577" max="13578" width="17.140625" customWidth="1"/>
    <col min="13579" max="13579" width="16.7109375" customWidth="1"/>
    <col min="13831" max="13831" width="20.5703125" customWidth="1"/>
    <col min="13832" max="13832" width="13" customWidth="1"/>
    <col min="13833" max="13834" width="17.140625" customWidth="1"/>
    <col min="13835" max="13835" width="16.7109375" customWidth="1"/>
    <col min="14087" max="14087" width="20.5703125" customWidth="1"/>
    <col min="14088" max="14088" width="13" customWidth="1"/>
    <col min="14089" max="14090" width="17.140625" customWidth="1"/>
    <col min="14091" max="14091" width="16.7109375" customWidth="1"/>
    <col min="14343" max="14343" width="20.5703125" customWidth="1"/>
    <col min="14344" max="14344" width="13" customWidth="1"/>
    <col min="14345" max="14346" width="17.140625" customWidth="1"/>
    <col min="14347" max="14347" width="16.7109375" customWidth="1"/>
    <col min="14599" max="14599" width="20.5703125" customWidth="1"/>
    <col min="14600" max="14600" width="13" customWidth="1"/>
    <col min="14601" max="14602" width="17.140625" customWidth="1"/>
    <col min="14603" max="14603" width="16.7109375" customWidth="1"/>
    <col min="14855" max="14855" width="20.5703125" customWidth="1"/>
    <col min="14856" max="14856" width="13" customWidth="1"/>
    <col min="14857" max="14858" width="17.140625" customWidth="1"/>
    <col min="14859" max="14859" width="16.7109375" customWidth="1"/>
    <col min="15111" max="15111" width="20.5703125" customWidth="1"/>
    <col min="15112" max="15112" width="13" customWidth="1"/>
    <col min="15113" max="15114" width="17.140625" customWidth="1"/>
    <col min="15115" max="15115" width="16.7109375" customWidth="1"/>
    <col min="15367" max="15367" width="20.5703125" customWidth="1"/>
    <col min="15368" max="15368" width="13" customWidth="1"/>
    <col min="15369" max="15370" width="17.140625" customWidth="1"/>
    <col min="15371" max="15371" width="16.7109375" customWidth="1"/>
    <col min="15623" max="15623" width="20.5703125" customWidth="1"/>
    <col min="15624" max="15624" width="13" customWidth="1"/>
    <col min="15625" max="15626" width="17.140625" customWidth="1"/>
    <col min="15627" max="15627" width="16.7109375" customWidth="1"/>
    <col min="15879" max="15879" width="20.5703125" customWidth="1"/>
    <col min="15880" max="15880" width="13" customWidth="1"/>
    <col min="15881" max="15882" width="17.140625" customWidth="1"/>
    <col min="15883" max="15883" width="16.7109375" customWidth="1"/>
    <col min="16135" max="16135" width="20.5703125" customWidth="1"/>
    <col min="16136" max="16136" width="13" customWidth="1"/>
    <col min="16137" max="16138" width="17.140625" customWidth="1"/>
    <col min="16139" max="16139" width="16.7109375" customWidth="1"/>
  </cols>
  <sheetData>
    <row r="1" spans="1:11" x14ac:dyDescent="0.2">
      <c r="A1" s="1034" t="s">
        <v>567</v>
      </c>
      <c r="B1" s="1034"/>
      <c r="C1" s="1034"/>
      <c r="D1" s="1034"/>
      <c r="E1" s="1034"/>
      <c r="F1" s="1034"/>
      <c r="G1" s="1034"/>
      <c r="H1" s="1034"/>
      <c r="I1" s="1034"/>
      <c r="J1" s="1034"/>
      <c r="K1" s="1034"/>
    </row>
    <row r="2" spans="1:11" x14ac:dyDescent="0.2">
      <c r="A2" s="1034"/>
      <c r="B2" s="1034"/>
      <c r="C2" s="1034"/>
      <c r="D2" s="1034"/>
      <c r="E2" s="1034"/>
      <c r="F2" s="1034"/>
      <c r="G2" s="1034"/>
      <c r="H2" s="1034"/>
      <c r="I2" s="1034"/>
      <c r="J2" s="1034"/>
      <c r="K2" s="1034"/>
    </row>
    <row r="3" spans="1:11" ht="22.9" customHeight="1" x14ac:dyDescent="0.2">
      <c r="A3" s="1034"/>
      <c r="B3" s="1034"/>
      <c r="C3" s="1034"/>
      <c r="D3" s="1034"/>
      <c r="E3" s="1034"/>
      <c r="F3" s="1034"/>
      <c r="G3" s="1034"/>
      <c r="H3" s="1034"/>
      <c r="I3" s="1034"/>
      <c r="J3" s="1034"/>
      <c r="K3" s="1034"/>
    </row>
    <row r="4" spans="1:11" ht="15.75" x14ac:dyDescent="0.2">
      <c r="A4" s="1035" t="s">
        <v>568</v>
      </c>
      <c r="B4" s="1036"/>
      <c r="C4" s="1036"/>
      <c r="D4" s="1036"/>
      <c r="E4" s="1036"/>
      <c r="F4" s="1036"/>
      <c r="G4" s="1036"/>
      <c r="H4" s="1036"/>
      <c r="I4" s="1036"/>
      <c r="J4" s="1036"/>
      <c r="K4" s="1036"/>
    </row>
    <row r="5" spans="1:11" x14ac:dyDescent="0.2">
      <c r="A5" s="1022" t="s">
        <v>42</v>
      </c>
      <c r="B5" s="1022"/>
      <c r="C5" s="1022"/>
      <c r="D5" s="1022"/>
      <c r="E5" s="1022"/>
      <c r="F5" s="1022"/>
      <c r="G5" s="1022"/>
      <c r="H5" s="1023" t="s">
        <v>531</v>
      </c>
      <c r="I5" s="1024" t="s">
        <v>532</v>
      </c>
      <c r="J5" s="510"/>
      <c r="K5" s="1025"/>
    </row>
    <row r="6" spans="1:11" ht="41.45" customHeight="1" x14ac:dyDescent="0.2">
      <c r="A6" s="1022"/>
      <c r="B6" s="1022"/>
      <c r="C6" s="1022"/>
      <c r="D6" s="1022"/>
      <c r="E6" s="1022"/>
      <c r="F6" s="1022"/>
      <c r="G6" s="1022"/>
      <c r="H6" s="766"/>
      <c r="I6" s="54" t="s">
        <v>868</v>
      </c>
      <c r="J6" s="54" t="s">
        <v>869</v>
      </c>
      <c r="K6" s="54" t="s">
        <v>870</v>
      </c>
    </row>
    <row r="7" spans="1:11" x14ac:dyDescent="0.2">
      <c r="A7" s="659" t="s">
        <v>203</v>
      </c>
      <c r="B7" s="659"/>
      <c r="C7" s="659"/>
      <c r="D7" s="659"/>
      <c r="E7" s="659"/>
      <c r="F7" s="659"/>
      <c r="G7" s="659"/>
      <c r="H7" s="55">
        <v>2</v>
      </c>
      <c r="I7" s="56">
        <v>3</v>
      </c>
      <c r="J7" s="56">
        <v>4</v>
      </c>
      <c r="K7" s="56">
        <v>5</v>
      </c>
    </row>
    <row r="8" spans="1:11" ht="23.25" customHeight="1" x14ac:dyDescent="0.2">
      <c r="A8" s="1018" t="s">
        <v>569</v>
      </c>
      <c r="B8" s="1018"/>
      <c r="C8" s="1018"/>
      <c r="D8" s="1018"/>
      <c r="E8" s="1018"/>
      <c r="F8" s="1018"/>
      <c r="G8" s="1018"/>
      <c r="H8" s="55" t="s">
        <v>534</v>
      </c>
      <c r="I8" s="57"/>
      <c r="J8" s="57"/>
      <c r="K8" s="57"/>
    </row>
    <row r="9" spans="1:11" ht="26.25" customHeight="1" x14ac:dyDescent="0.2">
      <c r="A9" s="1018" t="s">
        <v>570</v>
      </c>
      <c r="B9" s="1018"/>
      <c r="C9" s="1018"/>
      <c r="D9" s="1018"/>
      <c r="E9" s="1018"/>
      <c r="F9" s="1018"/>
      <c r="G9" s="1018"/>
      <c r="H9" s="55" t="s">
        <v>536</v>
      </c>
      <c r="I9" s="57"/>
      <c r="J9" s="57"/>
      <c r="K9" s="57"/>
    </row>
    <row r="10" spans="1:11" x14ac:dyDescent="0.2">
      <c r="A10" s="1018" t="s">
        <v>571</v>
      </c>
      <c r="B10" s="1018"/>
      <c r="C10" s="1018"/>
      <c r="D10" s="1018"/>
      <c r="E10" s="1018"/>
      <c r="F10" s="1018"/>
      <c r="G10" s="1018"/>
      <c r="H10" s="55" t="s">
        <v>538</v>
      </c>
      <c r="I10" s="58">
        <f>I27</f>
        <v>7336700</v>
      </c>
      <c r="J10" s="58">
        <f>J27</f>
        <v>6251100</v>
      </c>
      <c r="K10" s="58">
        <f>K27</f>
        <v>5418900</v>
      </c>
    </row>
    <row r="11" spans="1:11" ht="24" customHeight="1" x14ac:dyDescent="0.2">
      <c r="A11" s="1018" t="s">
        <v>572</v>
      </c>
      <c r="B11" s="1018"/>
      <c r="C11" s="1018"/>
      <c r="D11" s="1018"/>
      <c r="E11" s="1018"/>
      <c r="F11" s="1018"/>
      <c r="G11" s="1018"/>
      <c r="H11" s="55" t="s">
        <v>556</v>
      </c>
      <c r="I11" s="57"/>
      <c r="J11" s="57"/>
      <c r="K11" s="57"/>
    </row>
    <row r="12" spans="1:11" ht="24.75" customHeight="1" x14ac:dyDescent="0.2">
      <c r="A12" s="1018" t="s">
        <v>573</v>
      </c>
      <c r="B12" s="1018"/>
      <c r="C12" s="1018"/>
      <c r="D12" s="1018"/>
      <c r="E12" s="1018"/>
      <c r="F12" s="1018"/>
      <c r="G12" s="1018"/>
      <c r="H12" s="55" t="s">
        <v>557</v>
      </c>
      <c r="I12" s="57"/>
      <c r="J12" s="57"/>
      <c r="K12" s="57"/>
    </row>
    <row r="13" spans="1:11" ht="27" customHeight="1" x14ac:dyDescent="0.2">
      <c r="A13" s="1018" t="s">
        <v>543</v>
      </c>
      <c r="B13" s="1018"/>
      <c r="C13" s="1018"/>
      <c r="D13" s="1018"/>
      <c r="E13" s="1018"/>
      <c r="F13" s="1018"/>
      <c r="G13" s="1018"/>
      <c r="H13" s="55" t="s">
        <v>51</v>
      </c>
      <c r="I13" s="57"/>
      <c r="J13" s="57"/>
      <c r="K13" s="57"/>
    </row>
    <row r="14" spans="1:11" ht="15.75" x14ac:dyDescent="0.25">
      <c r="B14" s="53"/>
      <c r="G14" s="6" t="s">
        <v>574</v>
      </c>
      <c r="H14" s="60">
        <v>9000</v>
      </c>
      <c r="I14" s="66">
        <f>I10</f>
        <v>7336700</v>
      </c>
      <c r="J14" s="66">
        <f>J49</f>
        <v>6251100</v>
      </c>
      <c r="K14" s="66">
        <f>K49</f>
        <v>5418900</v>
      </c>
    </row>
    <row r="15" spans="1:11" ht="9.6" customHeight="1" x14ac:dyDescent="0.2"/>
    <row r="16" spans="1:11" ht="15.75" customHeight="1" x14ac:dyDescent="0.2">
      <c r="A16" s="1035" t="s">
        <v>575</v>
      </c>
      <c r="B16" s="1036"/>
      <c r="C16" s="1036"/>
      <c r="D16" s="1036"/>
      <c r="E16" s="1036"/>
      <c r="F16" s="1036"/>
      <c r="G16" s="1036"/>
      <c r="H16" s="1036"/>
      <c r="I16" s="1036"/>
      <c r="J16" s="1036"/>
      <c r="K16" s="1036"/>
    </row>
    <row r="17" spans="1:11" x14ac:dyDescent="0.2">
      <c r="A17" s="1022" t="s">
        <v>42</v>
      </c>
      <c r="B17" s="1022"/>
      <c r="C17" s="1022"/>
      <c r="D17" s="1022"/>
      <c r="E17" s="1022"/>
      <c r="F17" s="1022"/>
      <c r="G17" s="1022"/>
      <c r="H17" s="1023" t="s">
        <v>531</v>
      </c>
      <c r="I17" s="1024" t="s">
        <v>546</v>
      </c>
      <c r="J17" s="510"/>
      <c r="K17" s="1025"/>
    </row>
    <row r="18" spans="1:11" ht="41.45" customHeight="1" x14ac:dyDescent="0.2">
      <c r="A18" s="1022"/>
      <c r="B18" s="1022"/>
      <c r="C18" s="1022"/>
      <c r="D18" s="1022"/>
      <c r="E18" s="1022"/>
      <c r="F18" s="1022"/>
      <c r="G18" s="1022"/>
      <c r="H18" s="766"/>
      <c r="I18" s="54" t="s">
        <v>868</v>
      </c>
      <c r="J18" s="54" t="s">
        <v>869</v>
      </c>
      <c r="K18" s="54" t="s">
        <v>870</v>
      </c>
    </row>
    <row r="19" spans="1:11" x14ac:dyDescent="0.2">
      <c r="A19" s="659" t="s">
        <v>203</v>
      </c>
      <c r="B19" s="659"/>
      <c r="C19" s="659"/>
      <c r="D19" s="659"/>
      <c r="E19" s="659"/>
      <c r="F19" s="659"/>
      <c r="G19" s="659"/>
      <c r="H19" s="55">
        <v>2</v>
      </c>
      <c r="I19" s="56">
        <v>3</v>
      </c>
      <c r="J19" s="56">
        <v>4</v>
      </c>
      <c r="K19" s="56">
        <v>5</v>
      </c>
    </row>
    <row r="20" spans="1:11" ht="27" customHeight="1" x14ac:dyDescent="0.2">
      <c r="A20" s="1018" t="s">
        <v>576</v>
      </c>
      <c r="B20" s="1018"/>
      <c r="C20" s="1018"/>
      <c r="D20" s="1018"/>
      <c r="E20" s="1018"/>
      <c r="F20" s="1018"/>
      <c r="G20" s="1018"/>
      <c r="H20" s="55" t="s">
        <v>534</v>
      </c>
      <c r="I20" s="57"/>
      <c r="J20" s="57"/>
      <c r="K20" s="57"/>
    </row>
    <row r="21" spans="1:11" x14ac:dyDescent="0.2">
      <c r="A21" s="1018" t="s">
        <v>577</v>
      </c>
      <c r="B21" s="1018"/>
      <c r="C21" s="1018"/>
      <c r="D21" s="1018"/>
      <c r="E21" s="1018"/>
      <c r="F21" s="1018"/>
      <c r="G21" s="1018"/>
      <c r="H21" s="55" t="s">
        <v>536</v>
      </c>
      <c r="I21" s="57"/>
      <c r="J21" s="57"/>
      <c r="K21" s="57"/>
    </row>
    <row r="22" spans="1:11" ht="26.25" customHeight="1" x14ac:dyDescent="0.2">
      <c r="A22" s="1018" t="s">
        <v>578</v>
      </c>
      <c r="B22" s="1018"/>
      <c r="C22" s="1018"/>
      <c r="D22" s="1018"/>
      <c r="E22" s="1018"/>
      <c r="F22" s="1018"/>
      <c r="G22" s="1018"/>
      <c r="H22" s="55" t="s">
        <v>538</v>
      </c>
      <c r="I22" s="57"/>
      <c r="J22" s="57"/>
      <c r="K22" s="57"/>
    </row>
    <row r="23" spans="1:11" x14ac:dyDescent="0.2">
      <c r="A23" s="1018" t="s">
        <v>579</v>
      </c>
      <c r="B23" s="1018"/>
      <c r="C23" s="1018"/>
      <c r="D23" s="1018"/>
      <c r="E23" s="1018"/>
      <c r="F23" s="1018"/>
      <c r="G23" s="1018"/>
      <c r="H23" s="55" t="s">
        <v>540</v>
      </c>
      <c r="I23" s="58"/>
      <c r="J23" s="57"/>
      <c r="K23" s="57"/>
    </row>
    <row r="24" spans="1:11" x14ac:dyDescent="0.2">
      <c r="A24" s="1018" t="s">
        <v>580</v>
      </c>
      <c r="B24" s="1018"/>
      <c r="C24" s="1018"/>
      <c r="D24" s="1018"/>
      <c r="E24" s="1018"/>
      <c r="F24" s="1018"/>
      <c r="G24" s="1018"/>
      <c r="H24" s="55" t="s">
        <v>542</v>
      </c>
      <c r="I24" s="58"/>
      <c r="J24" s="57"/>
      <c r="K24" s="57"/>
    </row>
    <row r="25" spans="1:11" x14ac:dyDescent="0.2">
      <c r="A25" s="1018" t="s">
        <v>581</v>
      </c>
      <c r="B25" s="1018"/>
      <c r="C25" s="1018"/>
      <c r="D25" s="1018"/>
      <c r="E25" s="1018"/>
      <c r="F25" s="1018"/>
      <c r="G25" s="1018"/>
      <c r="H25" s="55" t="s">
        <v>544</v>
      </c>
      <c r="I25" s="57"/>
      <c r="J25" s="57"/>
      <c r="K25" s="57"/>
    </row>
    <row r="26" spans="1:11" ht="12.75" customHeight="1" x14ac:dyDescent="0.2">
      <c r="A26" s="1018" t="s">
        <v>582</v>
      </c>
      <c r="B26" s="1018"/>
      <c r="C26" s="1018"/>
      <c r="D26" s="1018"/>
      <c r="E26" s="1018"/>
      <c r="F26" s="1018"/>
      <c r="G26" s="1018"/>
      <c r="H26" s="55" t="s">
        <v>554</v>
      </c>
      <c r="I26" s="58">
        <f>I49</f>
        <v>7336700</v>
      </c>
      <c r="J26" s="58">
        <f>J49</f>
        <v>6251100</v>
      </c>
      <c r="K26" s="58">
        <f>K49</f>
        <v>5418900</v>
      </c>
    </row>
    <row r="27" spans="1:11" ht="15.75" x14ac:dyDescent="0.25">
      <c r="B27" s="53"/>
      <c r="G27" s="6" t="s">
        <v>574</v>
      </c>
      <c r="H27" s="60">
        <v>9000</v>
      </c>
      <c r="I27" s="66">
        <f>SUM(I20:I26)</f>
        <v>7336700</v>
      </c>
      <c r="J27" s="66">
        <f>SUM(J20:J26)</f>
        <v>6251100</v>
      </c>
      <c r="K27" s="66">
        <f>SUM(K20:K26)</f>
        <v>5418900</v>
      </c>
    </row>
    <row r="28" spans="1:11" ht="9.6" customHeight="1" x14ac:dyDescent="0.2"/>
    <row r="29" spans="1:11" ht="15.75" x14ac:dyDescent="0.2">
      <c r="A29" s="1035" t="s">
        <v>583</v>
      </c>
      <c r="B29" s="1036"/>
      <c r="C29" s="1036"/>
      <c r="D29" s="1036"/>
      <c r="E29" s="1036"/>
      <c r="F29" s="1036"/>
      <c r="G29" s="1036"/>
      <c r="H29" s="1036"/>
      <c r="I29" s="1036"/>
      <c r="J29" s="1036"/>
      <c r="K29" s="1036"/>
    </row>
    <row r="30" spans="1:11" x14ac:dyDescent="0.2">
      <c r="A30" s="1022" t="s">
        <v>42</v>
      </c>
      <c r="B30" s="1022"/>
      <c r="C30" s="1022"/>
      <c r="D30" s="1022"/>
      <c r="E30" s="1022"/>
      <c r="F30" s="1022"/>
      <c r="G30" s="1022"/>
      <c r="H30" s="1023" t="s">
        <v>531</v>
      </c>
      <c r="I30" s="1024" t="s">
        <v>31</v>
      </c>
      <c r="J30" s="510"/>
      <c r="K30" s="1025"/>
    </row>
    <row r="31" spans="1:11" ht="40.9" customHeight="1" x14ac:dyDescent="0.2">
      <c r="A31" s="1022"/>
      <c r="B31" s="1022"/>
      <c r="C31" s="1022"/>
      <c r="D31" s="1022"/>
      <c r="E31" s="1022"/>
      <c r="F31" s="1022"/>
      <c r="G31" s="1022"/>
      <c r="H31" s="766"/>
      <c r="I31" s="54" t="s">
        <v>868</v>
      </c>
      <c r="J31" s="54" t="s">
        <v>869</v>
      </c>
      <c r="K31" s="54" t="s">
        <v>870</v>
      </c>
    </row>
    <row r="32" spans="1:11" x14ac:dyDescent="0.2">
      <c r="A32" s="659" t="s">
        <v>203</v>
      </c>
      <c r="B32" s="659"/>
      <c r="C32" s="659"/>
      <c r="D32" s="659"/>
      <c r="E32" s="659"/>
      <c r="F32" s="659"/>
      <c r="G32" s="659"/>
      <c r="H32" s="55">
        <v>2</v>
      </c>
      <c r="I32" s="56">
        <v>3</v>
      </c>
      <c r="J32" s="56">
        <v>4</v>
      </c>
      <c r="K32" s="56">
        <v>5</v>
      </c>
    </row>
    <row r="33" spans="1:13" ht="26.25" customHeight="1" x14ac:dyDescent="0.2">
      <c r="A33" s="1040" t="s">
        <v>937</v>
      </c>
      <c r="B33" s="1041"/>
      <c r="C33" s="1041"/>
      <c r="D33" s="1041"/>
      <c r="E33" s="1041"/>
      <c r="F33" s="1041"/>
      <c r="G33" s="1042"/>
      <c r="H33" s="210" t="s">
        <v>534</v>
      </c>
      <c r="I33" s="226">
        <v>90500</v>
      </c>
      <c r="J33" s="226">
        <v>90500</v>
      </c>
      <c r="K33" s="227">
        <v>90500</v>
      </c>
      <c r="M33" t="s">
        <v>934</v>
      </c>
    </row>
    <row r="34" spans="1:13" ht="27.75" customHeight="1" x14ac:dyDescent="0.2">
      <c r="A34" s="1040" t="s">
        <v>858</v>
      </c>
      <c r="B34" s="1041"/>
      <c r="C34" s="1041"/>
      <c r="D34" s="1041"/>
      <c r="E34" s="1041"/>
      <c r="F34" s="1041"/>
      <c r="G34" s="1042"/>
      <c r="H34" s="210" t="s">
        <v>536</v>
      </c>
      <c r="I34" s="226">
        <v>871400</v>
      </c>
      <c r="J34" s="226">
        <v>871400</v>
      </c>
      <c r="K34" s="227">
        <v>871400</v>
      </c>
      <c r="M34" t="s">
        <v>452</v>
      </c>
    </row>
    <row r="35" spans="1:13" ht="25.5" customHeight="1" x14ac:dyDescent="0.2">
      <c r="A35" s="1040" t="s">
        <v>859</v>
      </c>
      <c r="B35" s="1041"/>
      <c r="C35" s="1041"/>
      <c r="D35" s="1041"/>
      <c r="E35" s="1041"/>
      <c r="F35" s="1041"/>
      <c r="G35" s="1042"/>
      <c r="H35" s="210" t="s">
        <v>538</v>
      </c>
      <c r="I35" s="226">
        <v>4193200</v>
      </c>
      <c r="J35" s="226">
        <v>3107600</v>
      </c>
      <c r="K35" s="227">
        <v>2275400</v>
      </c>
      <c r="M35" t="s">
        <v>453</v>
      </c>
    </row>
    <row r="36" spans="1:13" ht="26.25" hidden="1" customHeight="1" x14ac:dyDescent="0.2">
      <c r="A36" s="1040" t="s">
        <v>860</v>
      </c>
      <c r="B36" s="1041"/>
      <c r="C36" s="1041"/>
      <c r="D36" s="1041"/>
      <c r="E36" s="1041"/>
      <c r="F36" s="1041"/>
      <c r="G36" s="1042"/>
      <c r="H36" s="210" t="s">
        <v>540</v>
      </c>
      <c r="I36" s="224">
        <v>0</v>
      </c>
      <c r="J36" s="224">
        <v>0</v>
      </c>
      <c r="K36" s="225">
        <v>0</v>
      </c>
      <c r="M36" t="s">
        <v>497</v>
      </c>
    </row>
    <row r="37" spans="1:13" ht="27" hidden="1" customHeight="1" x14ac:dyDescent="0.2">
      <c r="A37" s="1040" t="s">
        <v>861</v>
      </c>
      <c r="B37" s="1041"/>
      <c r="C37" s="1041"/>
      <c r="D37" s="1041"/>
      <c r="E37" s="1041"/>
      <c r="F37" s="1041"/>
      <c r="G37" s="1042"/>
      <c r="H37" s="210" t="s">
        <v>542</v>
      </c>
      <c r="I37" s="224">
        <v>0</v>
      </c>
      <c r="J37" s="224">
        <v>0</v>
      </c>
      <c r="K37" s="225">
        <v>0</v>
      </c>
      <c r="M37" t="s">
        <v>454</v>
      </c>
    </row>
    <row r="38" spans="1:13" ht="53.25" hidden="1" customHeight="1" x14ac:dyDescent="0.2">
      <c r="A38" s="1040" t="s">
        <v>862</v>
      </c>
      <c r="B38" s="1041"/>
      <c r="C38" s="1041"/>
      <c r="D38" s="1041"/>
      <c r="E38" s="1041"/>
      <c r="F38" s="1041"/>
      <c r="G38" s="1042"/>
      <c r="H38" s="210" t="s">
        <v>544</v>
      </c>
      <c r="I38" s="224">
        <v>0</v>
      </c>
      <c r="J38" s="224">
        <v>0</v>
      </c>
      <c r="K38" s="225">
        <v>0</v>
      </c>
      <c r="M38" t="s">
        <v>504</v>
      </c>
    </row>
    <row r="39" spans="1:13" ht="24.75" hidden="1" customHeight="1" x14ac:dyDescent="0.2">
      <c r="A39" s="1040" t="s">
        <v>863</v>
      </c>
      <c r="B39" s="1041"/>
      <c r="C39" s="1041"/>
      <c r="D39" s="1041"/>
      <c r="E39" s="1041"/>
      <c r="F39" s="1041"/>
      <c r="G39" s="1042"/>
      <c r="H39" s="210" t="s">
        <v>554</v>
      </c>
      <c r="I39" s="224">
        <v>0</v>
      </c>
      <c r="J39" s="224">
        <v>0</v>
      </c>
      <c r="K39" s="225">
        <v>0</v>
      </c>
      <c r="M39" t="s">
        <v>500</v>
      </c>
    </row>
    <row r="40" spans="1:13" ht="27.75" customHeight="1" x14ac:dyDescent="0.2">
      <c r="A40" s="1040" t="s">
        <v>864</v>
      </c>
      <c r="B40" s="1041"/>
      <c r="C40" s="1041"/>
      <c r="D40" s="1041"/>
      <c r="E40" s="1041"/>
      <c r="F40" s="1041"/>
      <c r="G40" s="1042"/>
      <c r="H40" s="210" t="s">
        <v>556</v>
      </c>
      <c r="I40" s="226">
        <v>2181600</v>
      </c>
      <c r="J40" s="226">
        <v>2181600</v>
      </c>
      <c r="K40" s="227">
        <v>2181600</v>
      </c>
      <c r="M40" t="s">
        <v>498</v>
      </c>
    </row>
    <row r="41" spans="1:13" ht="63.75" hidden="1" customHeight="1" x14ac:dyDescent="0.2">
      <c r="A41" s="1040" t="s">
        <v>865</v>
      </c>
      <c r="B41" s="1041"/>
      <c r="C41" s="1041"/>
      <c r="D41" s="1041"/>
      <c r="E41" s="1041"/>
      <c r="F41" s="1041"/>
      <c r="G41" s="1042"/>
      <c r="H41" s="210" t="s">
        <v>557</v>
      </c>
      <c r="I41" s="224">
        <v>0</v>
      </c>
      <c r="J41" s="224">
        <v>0</v>
      </c>
      <c r="K41" s="225">
        <v>0</v>
      </c>
      <c r="M41" t="s">
        <v>507</v>
      </c>
    </row>
    <row r="42" spans="1:13" ht="26.25" hidden="1" customHeight="1" x14ac:dyDescent="0.2">
      <c r="A42" s="1040" t="s">
        <v>866</v>
      </c>
      <c r="B42" s="1041"/>
      <c r="C42" s="1041"/>
      <c r="D42" s="1041"/>
      <c r="E42" s="1041"/>
      <c r="F42" s="1041"/>
      <c r="G42" s="1042"/>
      <c r="H42" s="210" t="s">
        <v>51</v>
      </c>
      <c r="I42" s="224">
        <v>0</v>
      </c>
      <c r="J42" s="224">
        <v>0</v>
      </c>
      <c r="K42" s="225">
        <v>0</v>
      </c>
      <c r="M42" t="s">
        <v>496</v>
      </c>
    </row>
    <row r="43" spans="1:13" ht="27" hidden="1" customHeight="1" x14ac:dyDescent="0.2">
      <c r="A43" s="1037" t="s">
        <v>867</v>
      </c>
      <c r="B43" s="1038"/>
      <c r="C43" s="1038"/>
      <c r="D43" s="1038"/>
      <c r="E43" s="1038"/>
      <c r="F43" s="1038"/>
      <c r="G43" s="1039"/>
      <c r="H43" s="55" t="s">
        <v>52</v>
      </c>
      <c r="I43" s="51">
        <v>0</v>
      </c>
      <c r="J43" s="51">
        <v>0</v>
      </c>
      <c r="K43" s="52">
        <v>0</v>
      </c>
      <c r="M43" t="s">
        <v>503</v>
      </c>
    </row>
    <row r="44" spans="1:13" ht="12.75" hidden="1" customHeight="1" x14ac:dyDescent="0.2">
      <c r="A44" s="1037"/>
      <c r="B44" s="1038"/>
      <c r="C44" s="1038"/>
      <c r="D44" s="1038"/>
      <c r="E44" s="1038"/>
      <c r="F44" s="1038"/>
      <c r="G44" s="1039"/>
      <c r="H44" s="55" t="s">
        <v>270</v>
      </c>
      <c r="I44" s="140"/>
      <c r="J44" s="140"/>
      <c r="K44" s="140"/>
    </row>
    <row r="45" spans="1:13" hidden="1" x14ac:dyDescent="0.2">
      <c r="A45" s="1037"/>
      <c r="B45" s="1038"/>
      <c r="C45" s="1038"/>
      <c r="D45" s="1038"/>
      <c r="E45" s="1038"/>
      <c r="F45" s="1038"/>
      <c r="G45" s="1039"/>
      <c r="H45" s="55" t="s">
        <v>60</v>
      </c>
      <c r="I45" s="140"/>
      <c r="J45" s="140"/>
      <c r="K45" s="140"/>
    </row>
    <row r="46" spans="1:13" hidden="1" x14ac:dyDescent="0.2">
      <c r="A46" s="1037"/>
      <c r="B46" s="1038"/>
      <c r="C46" s="1038"/>
      <c r="D46" s="1038"/>
      <c r="E46" s="1038"/>
      <c r="F46" s="1038"/>
      <c r="G46" s="1039"/>
      <c r="H46" s="55" t="s">
        <v>63</v>
      </c>
      <c r="I46" s="140"/>
      <c r="J46" s="140"/>
      <c r="K46" s="140"/>
    </row>
    <row r="47" spans="1:13" hidden="1" x14ac:dyDescent="0.2">
      <c r="A47" s="1037"/>
      <c r="B47" s="1038"/>
      <c r="C47" s="1038"/>
      <c r="D47" s="1038"/>
      <c r="E47" s="1038"/>
      <c r="F47" s="1038"/>
      <c r="G47" s="1039"/>
      <c r="H47" s="55" t="s">
        <v>66</v>
      </c>
      <c r="I47" s="140"/>
      <c r="J47" s="140"/>
      <c r="K47" s="140"/>
    </row>
    <row r="48" spans="1:13" hidden="1" x14ac:dyDescent="0.2">
      <c r="A48" s="1037"/>
      <c r="B48" s="1038"/>
      <c r="C48" s="1038"/>
      <c r="D48" s="1038"/>
      <c r="E48" s="1038"/>
      <c r="F48" s="1038"/>
      <c r="G48" s="1039"/>
      <c r="H48" s="55" t="s">
        <v>857</v>
      </c>
      <c r="I48" s="140"/>
      <c r="J48" s="140"/>
      <c r="K48" s="140"/>
    </row>
    <row r="49" spans="2:11" ht="15.75" x14ac:dyDescent="0.25">
      <c r="B49" s="53"/>
      <c r="G49" s="6" t="s">
        <v>574</v>
      </c>
      <c r="H49" s="162">
        <v>9000</v>
      </c>
      <c r="I49" s="228">
        <f>SUM(I33:I48)</f>
        <v>7336700</v>
      </c>
      <c r="J49" s="228">
        <f t="shared" ref="J49:K49" si="0">SUM(J33:J48)</f>
        <v>6251100</v>
      </c>
      <c r="K49" s="228">
        <f t="shared" si="0"/>
        <v>5418900</v>
      </c>
    </row>
  </sheetData>
  <mergeCells count="45">
    <mergeCell ref="A40:G40"/>
    <mergeCell ref="A42:G42"/>
    <mergeCell ref="A43:G43"/>
    <mergeCell ref="A44:G44"/>
    <mergeCell ref="A33:G33"/>
    <mergeCell ref="A34:G34"/>
    <mergeCell ref="A35:G35"/>
    <mergeCell ref="A36:G36"/>
    <mergeCell ref="A37:G37"/>
    <mergeCell ref="A38:G38"/>
    <mergeCell ref="A39:G39"/>
    <mergeCell ref="A29:K29"/>
    <mergeCell ref="A30:G31"/>
    <mergeCell ref="H30:H31"/>
    <mergeCell ref="I30:K30"/>
    <mergeCell ref="A32:G32"/>
    <mergeCell ref="A48:G48"/>
    <mergeCell ref="A47:G47"/>
    <mergeCell ref="A45:G45"/>
    <mergeCell ref="A46:G46"/>
    <mergeCell ref="A41:G41"/>
    <mergeCell ref="A26:G26"/>
    <mergeCell ref="A16:K16"/>
    <mergeCell ref="A17:G18"/>
    <mergeCell ref="H17:H18"/>
    <mergeCell ref="I17:K17"/>
    <mergeCell ref="A19:G19"/>
    <mergeCell ref="A20:G20"/>
    <mergeCell ref="A21:G21"/>
    <mergeCell ref="A22:G22"/>
    <mergeCell ref="A23:G23"/>
    <mergeCell ref="A24:G24"/>
    <mergeCell ref="A25:G25"/>
    <mergeCell ref="A13:G13"/>
    <mergeCell ref="A1:K3"/>
    <mergeCell ref="A4:K4"/>
    <mergeCell ref="A5:G6"/>
    <mergeCell ref="H5:H6"/>
    <mergeCell ref="I5:K5"/>
    <mergeCell ref="A7:G7"/>
    <mergeCell ref="A8:G8"/>
    <mergeCell ref="A9:G9"/>
    <mergeCell ref="A10:G10"/>
    <mergeCell ref="A11:G11"/>
    <mergeCell ref="A12:G12"/>
  </mergeCells>
  <phoneticPr fontId="29" type="noConversion"/>
  <pageMargins left="0.70866141732283472" right="0.70866141732283472" top="0.74803149606299213" bottom="0.74803149606299213" header="0.31496062992125984" footer="0.31496062992125984"/>
  <pageSetup paperSize="9" scale="69" orientation="landscape" r:id="rId1"/>
  <rowBreaks count="1" manualBreakCount="1">
    <brk id="28"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23"/>
  <sheetViews>
    <sheetView view="pageBreakPreview" zoomScale="115" zoomScaleNormal="100" zoomScaleSheetLayoutView="115" workbookViewId="0">
      <selection sqref="A1:W3"/>
    </sheetView>
  </sheetViews>
  <sheetFormatPr defaultRowHeight="12.75" x14ac:dyDescent="0.2"/>
  <cols>
    <col min="7" max="7" width="14.7109375" customWidth="1"/>
    <col min="9" max="9" width="18.7109375" customWidth="1"/>
    <col min="10" max="10" width="18" customWidth="1"/>
    <col min="11" max="11" width="17.5703125" customWidth="1"/>
    <col min="263" max="263" width="14.7109375" customWidth="1"/>
    <col min="265" max="265" width="18.7109375" customWidth="1"/>
    <col min="266" max="266" width="18" customWidth="1"/>
    <col min="267" max="267" width="17.5703125" customWidth="1"/>
    <col min="519" max="519" width="14.7109375" customWidth="1"/>
    <col min="521" max="521" width="18.7109375" customWidth="1"/>
    <col min="522" max="522" width="18" customWidth="1"/>
    <col min="523" max="523" width="17.5703125" customWidth="1"/>
    <col min="775" max="775" width="14.7109375" customWidth="1"/>
    <col min="777" max="777" width="18.7109375" customWidth="1"/>
    <col min="778" max="778" width="18" customWidth="1"/>
    <col min="779" max="779" width="17.5703125" customWidth="1"/>
    <col min="1031" max="1031" width="14.7109375" customWidth="1"/>
    <col min="1033" max="1033" width="18.7109375" customWidth="1"/>
    <col min="1034" max="1034" width="18" customWidth="1"/>
    <col min="1035" max="1035" width="17.5703125" customWidth="1"/>
    <col min="1287" max="1287" width="14.7109375" customWidth="1"/>
    <col min="1289" max="1289" width="18.7109375" customWidth="1"/>
    <col min="1290" max="1290" width="18" customWidth="1"/>
    <col min="1291" max="1291" width="17.5703125" customWidth="1"/>
    <col min="1543" max="1543" width="14.7109375" customWidth="1"/>
    <col min="1545" max="1545" width="18.7109375" customWidth="1"/>
    <col min="1546" max="1546" width="18" customWidth="1"/>
    <col min="1547" max="1547" width="17.5703125" customWidth="1"/>
    <col min="1799" max="1799" width="14.7109375" customWidth="1"/>
    <col min="1801" max="1801" width="18.7109375" customWidth="1"/>
    <col min="1802" max="1802" width="18" customWidth="1"/>
    <col min="1803" max="1803" width="17.5703125" customWidth="1"/>
    <col min="2055" max="2055" width="14.7109375" customWidth="1"/>
    <col min="2057" max="2057" width="18.7109375" customWidth="1"/>
    <col min="2058" max="2058" width="18" customWidth="1"/>
    <col min="2059" max="2059" width="17.5703125" customWidth="1"/>
    <col min="2311" max="2311" width="14.7109375" customWidth="1"/>
    <col min="2313" max="2313" width="18.7109375" customWidth="1"/>
    <col min="2314" max="2314" width="18" customWidth="1"/>
    <col min="2315" max="2315" width="17.5703125" customWidth="1"/>
    <col min="2567" max="2567" width="14.7109375" customWidth="1"/>
    <col min="2569" max="2569" width="18.7109375" customWidth="1"/>
    <col min="2570" max="2570" width="18" customWidth="1"/>
    <col min="2571" max="2571" width="17.5703125" customWidth="1"/>
    <col min="2823" max="2823" width="14.7109375" customWidth="1"/>
    <col min="2825" max="2825" width="18.7109375" customWidth="1"/>
    <col min="2826" max="2826" width="18" customWidth="1"/>
    <col min="2827" max="2827" width="17.5703125" customWidth="1"/>
    <col min="3079" max="3079" width="14.7109375" customWidth="1"/>
    <col min="3081" max="3081" width="18.7109375" customWidth="1"/>
    <col min="3082" max="3082" width="18" customWidth="1"/>
    <col min="3083" max="3083" width="17.5703125" customWidth="1"/>
    <col min="3335" max="3335" width="14.7109375" customWidth="1"/>
    <col min="3337" max="3337" width="18.7109375" customWidth="1"/>
    <col min="3338" max="3338" width="18" customWidth="1"/>
    <col min="3339" max="3339" width="17.5703125" customWidth="1"/>
    <col min="3591" max="3591" width="14.7109375" customWidth="1"/>
    <col min="3593" max="3593" width="18.7109375" customWidth="1"/>
    <col min="3594" max="3594" width="18" customWidth="1"/>
    <col min="3595" max="3595" width="17.5703125" customWidth="1"/>
    <col min="3847" max="3847" width="14.7109375" customWidth="1"/>
    <col min="3849" max="3849" width="18.7109375" customWidth="1"/>
    <col min="3850" max="3850" width="18" customWidth="1"/>
    <col min="3851" max="3851" width="17.5703125" customWidth="1"/>
    <col min="4103" max="4103" width="14.7109375" customWidth="1"/>
    <col min="4105" max="4105" width="18.7109375" customWidth="1"/>
    <col min="4106" max="4106" width="18" customWidth="1"/>
    <col min="4107" max="4107" width="17.5703125" customWidth="1"/>
    <col min="4359" max="4359" width="14.7109375" customWidth="1"/>
    <col min="4361" max="4361" width="18.7109375" customWidth="1"/>
    <col min="4362" max="4362" width="18" customWidth="1"/>
    <col min="4363" max="4363" width="17.5703125" customWidth="1"/>
    <col min="4615" max="4615" width="14.7109375" customWidth="1"/>
    <col min="4617" max="4617" width="18.7109375" customWidth="1"/>
    <col min="4618" max="4618" width="18" customWidth="1"/>
    <col min="4619" max="4619" width="17.5703125" customWidth="1"/>
    <col min="4871" max="4871" width="14.7109375" customWidth="1"/>
    <col min="4873" max="4873" width="18.7109375" customWidth="1"/>
    <col min="4874" max="4874" width="18" customWidth="1"/>
    <col min="4875" max="4875" width="17.5703125" customWidth="1"/>
    <col min="5127" max="5127" width="14.7109375" customWidth="1"/>
    <col min="5129" max="5129" width="18.7109375" customWidth="1"/>
    <col min="5130" max="5130" width="18" customWidth="1"/>
    <col min="5131" max="5131" width="17.5703125" customWidth="1"/>
    <col min="5383" max="5383" width="14.7109375" customWidth="1"/>
    <col min="5385" max="5385" width="18.7109375" customWidth="1"/>
    <col min="5386" max="5386" width="18" customWidth="1"/>
    <col min="5387" max="5387" width="17.5703125" customWidth="1"/>
    <col min="5639" max="5639" width="14.7109375" customWidth="1"/>
    <col min="5641" max="5641" width="18.7109375" customWidth="1"/>
    <col min="5642" max="5642" width="18" customWidth="1"/>
    <col min="5643" max="5643" width="17.5703125" customWidth="1"/>
    <col min="5895" max="5895" width="14.7109375" customWidth="1"/>
    <col min="5897" max="5897" width="18.7109375" customWidth="1"/>
    <col min="5898" max="5898" width="18" customWidth="1"/>
    <col min="5899" max="5899" width="17.5703125" customWidth="1"/>
    <col min="6151" max="6151" width="14.7109375" customWidth="1"/>
    <col min="6153" max="6153" width="18.7109375" customWidth="1"/>
    <col min="6154" max="6154" width="18" customWidth="1"/>
    <col min="6155" max="6155" width="17.5703125" customWidth="1"/>
    <col min="6407" max="6407" width="14.7109375" customWidth="1"/>
    <col min="6409" max="6409" width="18.7109375" customWidth="1"/>
    <col min="6410" max="6410" width="18" customWidth="1"/>
    <col min="6411" max="6411" width="17.5703125" customWidth="1"/>
    <col min="6663" max="6663" width="14.7109375" customWidth="1"/>
    <col min="6665" max="6665" width="18.7109375" customWidth="1"/>
    <col min="6666" max="6666" width="18" customWidth="1"/>
    <col min="6667" max="6667" width="17.5703125" customWidth="1"/>
    <col min="6919" max="6919" width="14.7109375" customWidth="1"/>
    <col min="6921" max="6921" width="18.7109375" customWidth="1"/>
    <col min="6922" max="6922" width="18" customWidth="1"/>
    <col min="6923" max="6923" width="17.5703125" customWidth="1"/>
    <col min="7175" max="7175" width="14.7109375" customWidth="1"/>
    <col min="7177" max="7177" width="18.7109375" customWidth="1"/>
    <col min="7178" max="7178" width="18" customWidth="1"/>
    <col min="7179" max="7179" width="17.5703125" customWidth="1"/>
    <col min="7431" max="7431" width="14.7109375" customWidth="1"/>
    <col min="7433" max="7433" width="18.7109375" customWidth="1"/>
    <col min="7434" max="7434" width="18" customWidth="1"/>
    <col min="7435" max="7435" width="17.5703125" customWidth="1"/>
    <col min="7687" max="7687" width="14.7109375" customWidth="1"/>
    <col min="7689" max="7689" width="18.7109375" customWidth="1"/>
    <col min="7690" max="7690" width="18" customWidth="1"/>
    <col min="7691" max="7691" width="17.5703125" customWidth="1"/>
    <col min="7943" max="7943" width="14.7109375" customWidth="1"/>
    <col min="7945" max="7945" width="18.7109375" customWidth="1"/>
    <col min="7946" max="7946" width="18" customWidth="1"/>
    <col min="7947" max="7947" width="17.5703125" customWidth="1"/>
    <col min="8199" max="8199" width="14.7109375" customWidth="1"/>
    <col min="8201" max="8201" width="18.7109375" customWidth="1"/>
    <col min="8202" max="8202" width="18" customWidth="1"/>
    <col min="8203" max="8203" width="17.5703125" customWidth="1"/>
    <col min="8455" max="8455" width="14.7109375" customWidth="1"/>
    <col min="8457" max="8457" width="18.7109375" customWidth="1"/>
    <col min="8458" max="8458" width="18" customWidth="1"/>
    <col min="8459" max="8459" width="17.5703125" customWidth="1"/>
    <col min="8711" max="8711" width="14.7109375" customWidth="1"/>
    <col min="8713" max="8713" width="18.7109375" customWidth="1"/>
    <col min="8714" max="8714" width="18" customWidth="1"/>
    <col min="8715" max="8715" width="17.5703125" customWidth="1"/>
    <col min="8967" max="8967" width="14.7109375" customWidth="1"/>
    <col min="8969" max="8969" width="18.7109375" customWidth="1"/>
    <col min="8970" max="8970" width="18" customWidth="1"/>
    <col min="8971" max="8971" width="17.5703125" customWidth="1"/>
    <col min="9223" max="9223" width="14.7109375" customWidth="1"/>
    <col min="9225" max="9225" width="18.7109375" customWidth="1"/>
    <col min="9226" max="9226" width="18" customWidth="1"/>
    <col min="9227" max="9227" width="17.5703125" customWidth="1"/>
    <col min="9479" max="9479" width="14.7109375" customWidth="1"/>
    <col min="9481" max="9481" width="18.7109375" customWidth="1"/>
    <col min="9482" max="9482" width="18" customWidth="1"/>
    <col min="9483" max="9483" width="17.5703125" customWidth="1"/>
    <col min="9735" max="9735" width="14.7109375" customWidth="1"/>
    <col min="9737" max="9737" width="18.7109375" customWidth="1"/>
    <col min="9738" max="9738" width="18" customWidth="1"/>
    <col min="9739" max="9739" width="17.5703125" customWidth="1"/>
    <col min="9991" max="9991" width="14.7109375" customWidth="1"/>
    <col min="9993" max="9993" width="18.7109375" customWidth="1"/>
    <col min="9994" max="9994" width="18" customWidth="1"/>
    <col min="9995" max="9995" width="17.5703125" customWidth="1"/>
    <col min="10247" max="10247" width="14.7109375" customWidth="1"/>
    <col min="10249" max="10249" width="18.7109375" customWidth="1"/>
    <col min="10250" max="10250" width="18" customWidth="1"/>
    <col min="10251" max="10251" width="17.5703125" customWidth="1"/>
    <col min="10503" max="10503" width="14.7109375" customWidth="1"/>
    <col min="10505" max="10505" width="18.7109375" customWidth="1"/>
    <col min="10506" max="10506" width="18" customWidth="1"/>
    <col min="10507" max="10507" width="17.5703125" customWidth="1"/>
    <col min="10759" max="10759" width="14.7109375" customWidth="1"/>
    <col min="10761" max="10761" width="18.7109375" customWidth="1"/>
    <col min="10762" max="10762" width="18" customWidth="1"/>
    <col min="10763" max="10763" width="17.5703125" customWidth="1"/>
    <col min="11015" max="11015" width="14.7109375" customWidth="1"/>
    <col min="11017" max="11017" width="18.7109375" customWidth="1"/>
    <col min="11018" max="11018" width="18" customWidth="1"/>
    <col min="11019" max="11019" width="17.5703125" customWidth="1"/>
    <col min="11271" max="11271" width="14.7109375" customWidth="1"/>
    <col min="11273" max="11273" width="18.7109375" customWidth="1"/>
    <col min="11274" max="11274" width="18" customWidth="1"/>
    <col min="11275" max="11275" width="17.5703125" customWidth="1"/>
    <col min="11527" max="11527" width="14.7109375" customWidth="1"/>
    <col min="11529" max="11529" width="18.7109375" customWidth="1"/>
    <col min="11530" max="11530" width="18" customWidth="1"/>
    <col min="11531" max="11531" width="17.5703125" customWidth="1"/>
    <col min="11783" max="11783" width="14.7109375" customWidth="1"/>
    <col min="11785" max="11785" width="18.7109375" customWidth="1"/>
    <col min="11786" max="11786" width="18" customWidth="1"/>
    <col min="11787" max="11787" width="17.5703125" customWidth="1"/>
    <col min="12039" max="12039" width="14.7109375" customWidth="1"/>
    <col min="12041" max="12041" width="18.7109375" customWidth="1"/>
    <col min="12042" max="12042" width="18" customWidth="1"/>
    <col min="12043" max="12043" width="17.5703125" customWidth="1"/>
    <col min="12295" max="12295" width="14.7109375" customWidth="1"/>
    <col min="12297" max="12297" width="18.7109375" customWidth="1"/>
    <col min="12298" max="12298" width="18" customWidth="1"/>
    <col min="12299" max="12299" width="17.5703125" customWidth="1"/>
    <col min="12551" max="12551" width="14.7109375" customWidth="1"/>
    <col min="12553" max="12553" width="18.7109375" customWidth="1"/>
    <col min="12554" max="12554" width="18" customWidth="1"/>
    <col min="12555" max="12555" width="17.5703125" customWidth="1"/>
    <col min="12807" max="12807" width="14.7109375" customWidth="1"/>
    <col min="12809" max="12809" width="18.7109375" customWidth="1"/>
    <col min="12810" max="12810" width="18" customWidth="1"/>
    <col min="12811" max="12811" width="17.5703125" customWidth="1"/>
    <col min="13063" max="13063" width="14.7109375" customWidth="1"/>
    <col min="13065" max="13065" width="18.7109375" customWidth="1"/>
    <col min="13066" max="13066" width="18" customWidth="1"/>
    <col min="13067" max="13067" width="17.5703125" customWidth="1"/>
    <col min="13319" max="13319" width="14.7109375" customWidth="1"/>
    <col min="13321" max="13321" width="18.7109375" customWidth="1"/>
    <col min="13322" max="13322" width="18" customWidth="1"/>
    <col min="13323" max="13323" width="17.5703125" customWidth="1"/>
    <col min="13575" max="13575" width="14.7109375" customWidth="1"/>
    <col min="13577" max="13577" width="18.7109375" customWidth="1"/>
    <col min="13578" max="13578" width="18" customWidth="1"/>
    <col min="13579" max="13579" width="17.5703125" customWidth="1"/>
    <col min="13831" max="13831" width="14.7109375" customWidth="1"/>
    <col min="13833" max="13833" width="18.7109375" customWidth="1"/>
    <col min="13834" max="13834" width="18" customWidth="1"/>
    <col min="13835" max="13835" width="17.5703125" customWidth="1"/>
    <col min="14087" max="14087" width="14.7109375" customWidth="1"/>
    <col min="14089" max="14089" width="18.7109375" customWidth="1"/>
    <col min="14090" max="14090" width="18" customWidth="1"/>
    <col min="14091" max="14091" width="17.5703125" customWidth="1"/>
    <col min="14343" max="14343" width="14.7109375" customWidth="1"/>
    <col min="14345" max="14345" width="18.7109375" customWidth="1"/>
    <col min="14346" max="14346" width="18" customWidth="1"/>
    <col min="14347" max="14347" width="17.5703125" customWidth="1"/>
    <col min="14599" max="14599" width="14.7109375" customWidth="1"/>
    <col min="14601" max="14601" width="18.7109375" customWidth="1"/>
    <col min="14602" max="14602" width="18" customWidth="1"/>
    <col min="14603" max="14603" width="17.5703125" customWidth="1"/>
    <col min="14855" max="14855" width="14.7109375" customWidth="1"/>
    <col min="14857" max="14857" width="18.7109375" customWidth="1"/>
    <col min="14858" max="14858" width="18" customWidth="1"/>
    <col min="14859" max="14859" width="17.5703125" customWidth="1"/>
    <col min="15111" max="15111" width="14.7109375" customWidth="1"/>
    <col min="15113" max="15113" width="18.7109375" customWidth="1"/>
    <col min="15114" max="15114" width="18" customWidth="1"/>
    <col min="15115" max="15115" width="17.5703125" customWidth="1"/>
    <col min="15367" max="15367" width="14.7109375" customWidth="1"/>
    <col min="15369" max="15369" width="18.7109375" customWidth="1"/>
    <col min="15370" max="15370" width="18" customWidth="1"/>
    <col min="15371" max="15371" width="17.5703125" customWidth="1"/>
    <col min="15623" max="15623" width="14.7109375" customWidth="1"/>
    <col min="15625" max="15625" width="18.7109375" customWidth="1"/>
    <col min="15626" max="15626" width="18" customWidth="1"/>
    <col min="15627" max="15627" width="17.5703125" customWidth="1"/>
    <col min="15879" max="15879" width="14.7109375" customWidth="1"/>
    <col min="15881" max="15881" width="18.7109375" customWidth="1"/>
    <col min="15882" max="15882" width="18" customWidth="1"/>
    <col min="15883" max="15883" width="17.5703125" customWidth="1"/>
    <col min="16135" max="16135" width="14.7109375" customWidth="1"/>
    <col min="16137" max="16137" width="18.7109375" customWidth="1"/>
    <col min="16138" max="16138" width="18" customWidth="1"/>
    <col min="16139" max="16139" width="17.5703125" customWidth="1"/>
  </cols>
  <sheetData>
    <row r="1" spans="1:11" x14ac:dyDescent="0.2">
      <c r="A1" s="1034" t="s">
        <v>584</v>
      </c>
      <c r="B1" s="1034"/>
      <c r="C1" s="1034"/>
      <c r="D1" s="1034"/>
      <c r="E1" s="1034"/>
      <c r="F1" s="1034"/>
      <c r="G1" s="1034"/>
      <c r="H1" s="1034"/>
      <c r="I1" s="1034"/>
      <c r="J1" s="1034"/>
      <c r="K1" s="1034"/>
    </row>
    <row r="2" spans="1:11" x14ac:dyDescent="0.2">
      <c r="A2" s="1034"/>
      <c r="B2" s="1034"/>
      <c r="C2" s="1034"/>
      <c r="D2" s="1034"/>
      <c r="E2" s="1034"/>
      <c r="F2" s="1034"/>
      <c r="G2" s="1034"/>
      <c r="H2" s="1034"/>
      <c r="I2" s="1034"/>
      <c r="J2" s="1034"/>
      <c r="K2" s="1034"/>
    </row>
    <row r="3" spans="1:11" ht="40.5" customHeight="1" x14ac:dyDescent="0.2">
      <c r="A3" s="1034"/>
      <c r="B3" s="1034"/>
      <c r="C3" s="1034"/>
      <c r="D3" s="1034"/>
      <c r="E3" s="1034"/>
      <c r="F3" s="1034"/>
      <c r="G3" s="1034"/>
      <c r="H3" s="1034"/>
      <c r="I3" s="1034"/>
      <c r="J3" s="1034"/>
      <c r="K3" s="1034"/>
    </row>
    <row r="4" spans="1:11" ht="15.75" x14ac:dyDescent="0.2">
      <c r="A4" s="1035" t="s">
        <v>585</v>
      </c>
      <c r="B4" s="1036"/>
      <c r="C4" s="1036"/>
      <c r="D4" s="1036"/>
      <c r="E4" s="1036"/>
      <c r="F4" s="1036"/>
      <c r="G4" s="1036"/>
      <c r="H4" s="1036"/>
      <c r="I4" s="1036"/>
      <c r="J4" s="1036"/>
      <c r="K4" s="1036"/>
    </row>
    <row r="5" spans="1:11" x14ac:dyDescent="0.2">
      <c r="A5" s="1022" t="s">
        <v>42</v>
      </c>
      <c r="B5" s="1022"/>
      <c r="C5" s="1022"/>
      <c r="D5" s="1022"/>
      <c r="E5" s="1022"/>
      <c r="F5" s="1022"/>
      <c r="G5" s="1022"/>
      <c r="H5" s="1023" t="s">
        <v>531</v>
      </c>
      <c r="I5" s="1024" t="s">
        <v>532</v>
      </c>
      <c r="J5" s="510"/>
      <c r="K5" s="1025"/>
    </row>
    <row r="6" spans="1:11" ht="38.25" x14ac:dyDescent="0.2">
      <c r="A6" s="1022"/>
      <c r="B6" s="1022"/>
      <c r="C6" s="1022"/>
      <c r="D6" s="1022"/>
      <c r="E6" s="1022"/>
      <c r="F6" s="1022"/>
      <c r="G6" s="1022"/>
      <c r="H6" s="766"/>
      <c r="I6" s="54" t="s">
        <v>868</v>
      </c>
      <c r="J6" s="54" t="s">
        <v>869</v>
      </c>
      <c r="K6" s="54" t="s">
        <v>870</v>
      </c>
    </row>
    <row r="7" spans="1:11" x14ac:dyDescent="0.2">
      <c r="A7" s="659" t="s">
        <v>203</v>
      </c>
      <c r="B7" s="659"/>
      <c r="C7" s="659"/>
      <c r="D7" s="659"/>
      <c r="E7" s="659"/>
      <c r="F7" s="659"/>
      <c r="G7" s="659"/>
      <c r="H7" s="55">
        <v>2</v>
      </c>
      <c r="I7" s="56">
        <v>3</v>
      </c>
      <c r="J7" s="56">
        <v>4</v>
      </c>
      <c r="K7" s="56">
        <v>5</v>
      </c>
    </row>
    <row r="8" spans="1:11" ht="26.25" customHeight="1" x14ac:dyDescent="0.2">
      <c r="A8" s="1018" t="s">
        <v>586</v>
      </c>
      <c r="B8" s="1018"/>
      <c r="C8" s="1018"/>
      <c r="D8" s="1018"/>
      <c r="E8" s="1018"/>
      <c r="F8" s="1018"/>
      <c r="G8" s="1018"/>
      <c r="H8" s="55" t="s">
        <v>534</v>
      </c>
      <c r="I8" s="57"/>
      <c r="J8" s="57"/>
      <c r="K8" s="57"/>
    </row>
    <row r="9" spans="1:11" x14ac:dyDescent="0.2">
      <c r="A9" s="1018" t="s">
        <v>587</v>
      </c>
      <c r="B9" s="1018"/>
      <c r="C9" s="1018"/>
      <c r="D9" s="1018"/>
      <c r="E9" s="1018"/>
      <c r="F9" s="1018"/>
      <c r="G9" s="1018"/>
      <c r="H9" s="55" t="s">
        <v>536</v>
      </c>
      <c r="I9" s="57"/>
      <c r="J9" s="57"/>
      <c r="K9" s="57"/>
    </row>
    <row r="10" spans="1:11" ht="23.25" customHeight="1" x14ac:dyDescent="0.2">
      <c r="A10" s="1018" t="s">
        <v>588</v>
      </c>
      <c r="B10" s="1018"/>
      <c r="C10" s="1018"/>
      <c r="D10" s="1018"/>
      <c r="E10" s="1018"/>
      <c r="F10" s="1018"/>
      <c r="G10" s="1018"/>
      <c r="H10" s="55" t="s">
        <v>538</v>
      </c>
      <c r="I10" s="58">
        <f>I23</f>
        <v>0</v>
      </c>
      <c r="J10" s="58">
        <f>J23</f>
        <v>0</v>
      </c>
      <c r="K10" s="58">
        <f>K23</f>
        <v>0</v>
      </c>
    </row>
    <row r="11" spans="1:11" ht="26.25" customHeight="1" x14ac:dyDescent="0.2">
      <c r="A11" s="1018" t="s">
        <v>589</v>
      </c>
      <c r="B11" s="1018"/>
      <c r="C11" s="1018"/>
      <c r="D11" s="1018"/>
      <c r="E11" s="1018"/>
      <c r="F11" s="1018"/>
      <c r="G11" s="1018"/>
      <c r="H11" s="55" t="s">
        <v>556</v>
      </c>
      <c r="I11" s="58"/>
      <c r="J11" s="58"/>
      <c r="K11" s="58"/>
    </row>
    <row r="12" spans="1:11" ht="15.75" customHeight="1" x14ac:dyDescent="0.2">
      <c r="A12" s="1018" t="s">
        <v>590</v>
      </c>
      <c r="B12" s="1018"/>
      <c r="C12" s="1018"/>
      <c r="D12" s="1018"/>
      <c r="E12" s="1018"/>
      <c r="F12" s="1018"/>
      <c r="G12" s="1018"/>
      <c r="H12" s="55" t="s">
        <v>557</v>
      </c>
      <c r="I12" s="58"/>
      <c r="J12" s="58"/>
      <c r="K12" s="58"/>
    </row>
    <row r="13" spans="1:11" x14ac:dyDescent="0.2">
      <c r="A13" s="1018" t="s">
        <v>591</v>
      </c>
      <c r="B13" s="1018"/>
      <c r="C13" s="1018"/>
      <c r="D13" s="1018"/>
      <c r="E13" s="1018"/>
      <c r="F13" s="1018"/>
      <c r="G13" s="1018"/>
      <c r="H13" s="55" t="s">
        <v>51</v>
      </c>
      <c r="I13" s="58"/>
      <c r="J13" s="58"/>
      <c r="K13" s="58"/>
    </row>
    <row r="14" spans="1:11" ht="15.75" x14ac:dyDescent="0.25">
      <c r="B14" s="53"/>
      <c r="G14" s="6" t="s">
        <v>574</v>
      </c>
      <c r="H14" s="60">
        <v>9000</v>
      </c>
      <c r="I14" s="66">
        <f>SUM(I8:I13)</f>
        <v>0</v>
      </c>
      <c r="J14" s="66">
        <f>SUM(J8:J13)</f>
        <v>0</v>
      </c>
      <c r="K14" s="66">
        <f>SUM(K8:K13)</f>
        <v>0</v>
      </c>
    </row>
    <row r="16" spans="1:11" ht="15.75" x14ac:dyDescent="0.2">
      <c r="A16" s="1035" t="s">
        <v>592</v>
      </c>
      <c r="B16" s="1036"/>
      <c r="C16" s="1036"/>
      <c r="D16" s="1036"/>
      <c r="E16" s="1036"/>
      <c r="F16" s="1036"/>
      <c r="G16" s="1036"/>
      <c r="H16" s="1036"/>
      <c r="I16" s="1036"/>
      <c r="J16" s="1036"/>
      <c r="K16" s="1036"/>
    </row>
    <row r="17" spans="1:11" x14ac:dyDescent="0.2">
      <c r="A17" s="1022" t="s">
        <v>42</v>
      </c>
      <c r="B17" s="1022"/>
      <c r="C17" s="1022"/>
      <c r="D17" s="1022"/>
      <c r="E17" s="1022"/>
      <c r="F17" s="1022"/>
      <c r="G17" s="1022"/>
      <c r="H17" s="1023" t="s">
        <v>531</v>
      </c>
      <c r="I17" s="1024" t="s">
        <v>546</v>
      </c>
      <c r="J17" s="510"/>
      <c r="K17" s="1025"/>
    </row>
    <row r="18" spans="1:11" ht="44.25" customHeight="1" x14ac:dyDescent="0.2">
      <c r="A18" s="1022"/>
      <c r="B18" s="1022"/>
      <c r="C18" s="1022"/>
      <c r="D18" s="1022"/>
      <c r="E18" s="1022"/>
      <c r="F18" s="1022"/>
      <c r="G18" s="1022"/>
      <c r="H18" s="766"/>
      <c r="I18" s="54" t="s">
        <v>868</v>
      </c>
      <c r="J18" s="54" t="s">
        <v>869</v>
      </c>
      <c r="K18" s="54" t="s">
        <v>870</v>
      </c>
    </row>
    <row r="19" spans="1:11" x14ac:dyDescent="0.2">
      <c r="A19" s="659" t="s">
        <v>203</v>
      </c>
      <c r="B19" s="659"/>
      <c r="C19" s="659"/>
      <c r="D19" s="659"/>
      <c r="E19" s="659"/>
      <c r="F19" s="659"/>
      <c r="G19" s="659"/>
      <c r="H19" s="55">
        <v>2</v>
      </c>
      <c r="I19" s="56">
        <v>3</v>
      </c>
      <c r="J19" s="56">
        <v>4</v>
      </c>
      <c r="K19" s="56">
        <v>5</v>
      </c>
    </row>
    <row r="20" spans="1:11" x14ac:dyDescent="0.2">
      <c r="A20" s="1018" t="s">
        <v>593</v>
      </c>
      <c r="B20" s="1018"/>
      <c r="C20" s="1018"/>
      <c r="D20" s="1018"/>
      <c r="E20" s="1018"/>
      <c r="F20" s="1018"/>
      <c r="G20" s="1018"/>
      <c r="H20" s="55" t="s">
        <v>534</v>
      </c>
      <c r="I20" s="58"/>
      <c r="J20" s="58"/>
      <c r="K20" s="58"/>
    </row>
    <row r="21" spans="1:11" x14ac:dyDescent="0.2">
      <c r="A21" s="1018" t="s">
        <v>594</v>
      </c>
      <c r="B21" s="1018"/>
      <c r="C21" s="1018"/>
      <c r="D21" s="1018"/>
      <c r="E21" s="1018"/>
      <c r="F21" s="1018"/>
      <c r="G21" s="1018"/>
      <c r="H21" s="55" t="s">
        <v>536</v>
      </c>
      <c r="I21" s="58"/>
      <c r="J21" s="58"/>
      <c r="K21" s="58"/>
    </row>
    <row r="22" spans="1:11" x14ac:dyDescent="0.2">
      <c r="A22" s="1018" t="s">
        <v>595</v>
      </c>
      <c r="B22" s="1018"/>
      <c r="C22" s="1018"/>
      <c r="D22" s="1018"/>
      <c r="E22" s="1018"/>
      <c r="F22" s="1018"/>
      <c r="G22" s="1018"/>
      <c r="H22" s="55" t="s">
        <v>538</v>
      </c>
      <c r="I22" s="58"/>
      <c r="J22" s="58"/>
      <c r="K22" s="58"/>
    </row>
    <row r="23" spans="1:11" ht="15.75" x14ac:dyDescent="0.25">
      <c r="B23" s="53"/>
      <c r="G23" s="6" t="s">
        <v>574</v>
      </c>
      <c r="H23" s="60">
        <v>9000</v>
      </c>
      <c r="I23" s="66">
        <f>SUM(I20:I22)</f>
        <v>0</v>
      </c>
      <c r="J23" s="66">
        <f>SUM(J20:J22)</f>
        <v>0</v>
      </c>
      <c r="K23" s="66">
        <f>SUM(K20:K22)</f>
        <v>0</v>
      </c>
    </row>
  </sheetData>
  <mergeCells count="20">
    <mergeCell ref="A21:G21"/>
    <mergeCell ref="A22:G22"/>
    <mergeCell ref="A16:K16"/>
    <mergeCell ref="A17:G18"/>
    <mergeCell ref="H17:H18"/>
    <mergeCell ref="I17:K17"/>
    <mergeCell ref="A19:G19"/>
    <mergeCell ref="A20:G20"/>
    <mergeCell ref="A13:G13"/>
    <mergeCell ref="A1:K3"/>
    <mergeCell ref="A4:K4"/>
    <mergeCell ref="A5:G6"/>
    <mergeCell ref="H5:H6"/>
    <mergeCell ref="I5:K5"/>
    <mergeCell ref="A7:G7"/>
    <mergeCell ref="A8:G8"/>
    <mergeCell ref="A9:G9"/>
    <mergeCell ref="A10:G10"/>
    <mergeCell ref="A11:G11"/>
    <mergeCell ref="A12:G12"/>
  </mergeCells>
  <pageMargins left="0.7" right="0.7" top="0.75" bottom="0.75" header="0.3" footer="0.3"/>
  <pageSetup paperSize="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28"/>
  <sheetViews>
    <sheetView showWhiteSpace="0" view="pageBreakPreview" zoomScale="120" zoomScaleNormal="100" zoomScaleSheetLayoutView="120" workbookViewId="0">
      <selection activeCell="A4" sqref="A4:K4"/>
    </sheetView>
  </sheetViews>
  <sheetFormatPr defaultRowHeight="12.75" x14ac:dyDescent="0.2"/>
  <cols>
    <col min="7" max="7" width="16.140625" customWidth="1"/>
    <col min="8" max="8" width="9.140625" customWidth="1"/>
    <col min="9" max="9" width="17.42578125" customWidth="1"/>
    <col min="10" max="10" width="18.7109375" customWidth="1"/>
    <col min="11" max="11" width="17.42578125" customWidth="1"/>
    <col min="12" max="12" width="13.85546875" customWidth="1"/>
    <col min="14" max="14" width="14.7109375" bestFit="1" customWidth="1"/>
    <col min="15" max="15" width="11.7109375" bestFit="1" customWidth="1"/>
    <col min="16" max="16" width="10.28515625" bestFit="1" customWidth="1"/>
    <col min="26" max="26" width="12.140625" customWidth="1"/>
    <col min="263" max="263" width="16.140625" customWidth="1"/>
    <col min="265" max="265" width="17.42578125" customWidth="1"/>
    <col min="266" max="266" width="16.7109375" customWidth="1"/>
    <col min="267" max="267" width="17.42578125" customWidth="1"/>
    <col min="268" max="268" width="58" customWidth="1"/>
    <col min="270" max="270" width="14.7109375" bestFit="1" customWidth="1"/>
    <col min="271" max="271" width="11.7109375" bestFit="1" customWidth="1"/>
    <col min="272" max="272" width="10.28515625" bestFit="1" customWidth="1"/>
    <col min="282" max="282" width="12.140625" customWidth="1"/>
    <col min="519" max="519" width="16.140625" customWidth="1"/>
    <col min="521" max="521" width="17.42578125" customWidth="1"/>
    <col min="522" max="522" width="16.7109375" customWidth="1"/>
    <col min="523" max="523" width="17.42578125" customWidth="1"/>
    <col min="524" max="524" width="58" customWidth="1"/>
    <col min="526" max="526" width="14.7109375" bestFit="1" customWidth="1"/>
    <col min="527" max="527" width="11.7109375" bestFit="1" customWidth="1"/>
    <col min="528" max="528" width="10.28515625" bestFit="1" customWidth="1"/>
    <col min="538" max="538" width="12.140625" customWidth="1"/>
    <col min="775" max="775" width="16.140625" customWidth="1"/>
    <col min="777" max="777" width="17.42578125" customWidth="1"/>
    <col min="778" max="778" width="16.7109375" customWidth="1"/>
    <col min="779" max="779" width="17.42578125" customWidth="1"/>
    <col min="780" max="780" width="58" customWidth="1"/>
    <col min="782" max="782" width="14.7109375" bestFit="1" customWidth="1"/>
    <col min="783" max="783" width="11.7109375" bestFit="1" customWidth="1"/>
    <col min="784" max="784" width="10.28515625" bestFit="1" customWidth="1"/>
    <col min="794" max="794" width="12.140625" customWidth="1"/>
    <col min="1031" max="1031" width="16.140625" customWidth="1"/>
    <col min="1033" max="1033" width="17.42578125" customWidth="1"/>
    <col min="1034" max="1034" width="16.7109375" customWidth="1"/>
    <col min="1035" max="1035" width="17.42578125" customWidth="1"/>
    <col min="1036" max="1036" width="58" customWidth="1"/>
    <col min="1038" max="1038" width="14.7109375" bestFit="1" customWidth="1"/>
    <col min="1039" max="1039" width="11.7109375" bestFit="1" customWidth="1"/>
    <col min="1040" max="1040" width="10.28515625" bestFit="1" customWidth="1"/>
    <col min="1050" max="1050" width="12.140625" customWidth="1"/>
    <col min="1287" max="1287" width="16.140625" customWidth="1"/>
    <col min="1289" max="1289" width="17.42578125" customWidth="1"/>
    <col min="1290" max="1290" width="16.7109375" customWidth="1"/>
    <col min="1291" max="1291" width="17.42578125" customWidth="1"/>
    <col min="1292" max="1292" width="58" customWidth="1"/>
    <col min="1294" max="1294" width="14.7109375" bestFit="1" customWidth="1"/>
    <col min="1295" max="1295" width="11.7109375" bestFit="1" customWidth="1"/>
    <col min="1296" max="1296" width="10.28515625" bestFit="1" customWidth="1"/>
    <col min="1306" max="1306" width="12.140625" customWidth="1"/>
    <col min="1543" max="1543" width="16.140625" customWidth="1"/>
    <col min="1545" max="1545" width="17.42578125" customWidth="1"/>
    <col min="1546" max="1546" width="16.7109375" customWidth="1"/>
    <col min="1547" max="1547" width="17.42578125" customWidth="1"/>
    <col min="1548" max="1548" width="58" customWidth="1"/>
    <col min="1550" max="1550" width="14.7109375" bestFit="1" customWidth="1"/>
    <col min="1551" max="1551" width="11.7109375" bestFit="1" customWidth="1"/>
    <col min="1552" max="1552" width="10.28515625" bestFit="1" customWidth="1"/>
    <col min="1562" max="1562" width="12.140625" customWidth="1"/>
    <col min="1799" max="1799" width="16.140625" customWidth="1"/>
    <col min="1801" max="1801" width="17.42578125" customWidth="1"/>
    <col min="1802" max="1802" width="16.7109375" customWidth="1"/>
    <col min="1803" max="1803" width="17.42578125" customWidth="1"/>
    <col min="1804" max="1804" width="58" customWidth="1"/>
    <col min="1806" max="1806" width="14.7109375" bestFit="1" customWidth="1"/>
    <col min="1807" max="1807" width="11.7109375" bestFit="1" customWidth="1"/>
    <col min="1808" max="1808" width="10.28515625" bestFit="1" customWidth="1"/>
    <col min="1818" max="1818" width="12.140625" customWidth="1"/>
    <col min="2055" max="2055" width="16.140625" customWidth="1"/>
    <col min="2057" max="2057" width="17.42578125" customWidth="1"/>
    <col min="2058" max="2058" width="16.7109375" customWidth="1"/>
    <col min="2059" max="2059" width="17.42578125" customWidth="1"/>
    <col min="2060" max="2060" width="58" customWidth="1"/>
    <col min="2062" max="2062" width="14.7109375" bestFit="1" customWidth="1"/>
    <col min="2063" max="2063" width="11.7109375" bestFit="1" customWidth="1"/>
    <col min="2064" max="2064" width="10.28515625" bestFit="1" customWidth="1"/>
    <col min="2074" max="2074" width="12.140625" customWidth="1"/>
    <col min="2311" max="2311" width="16.140625" customWidth="1"/>
    <col min="2313" max="2313" width="17.42578125" customWidth="1"/>
    <col min="2314" max="2314" width="16.7109375" customWidth="1"/>
    <col min="2315" max="2315" width="17.42578125" customWidth="1"/>
    <col min="2316" max="2316" width="58" customWidth="1"/>
    <col min="2318" max="2318" width="14.7109375" bestFit="1" customWidth="1"/>
    <col min="2319" max="2319" width="11.7109375" bestFit="1" customWidth="1"/>
    <col min="2320" max="2320" width="10.28515625" bestFit="1" customWidth="1"/>
    <col min="2330" max="2330" width="12.140625" customWidth="1"/>
    <col min="2567" max="2567" width="16.140625" customWidth="1"/>
    <col min="2569" max="2569" width="17.42578125" customWidth="1"/>
    <col min="2570" max="2570" width="16.7109375" customWidth="1"/>
    <col min="2571" max="2571" width="17.42578125" customWidth="1"/>
    <col min="2572" max="2572" width="58" customWidth="1"/>
    <col min="2574" max="2574" width="14.7109375" bestFit="1" customWidth="1"/>
    <col min="2575" max="2575" width="11.7109375" bestFit="1" customWidth="1"/>
    <col min="2576" max="2576" width="10.28515625" bestFit="1" customWidth="1"/>
    <col min="2586" max="2586" width="12.140625" customWidth="1"/>
    <col min="2823" max="2823" width="16.140625" customWidth="1"/>
    <col min="2825" max="2825" width="17.42578125" customWidth="1"/>
    <col min="2826" max="2826" width="16.7109375" customWidth="1"/>
    <col min="2827" max="2827" width="17.42578125" customWidth="1"/>
    <col min="2828" max="2828" width="58" customWidth="1"/>
    <col min="2830" max="2830" width="14.7109375" bestFit="1" customWidth="1"/>
    <col min="2831" max="2831" width="11.7109375" bestFit="1" customWidth="1"/>
    <col min="2832" max="2832" width="10.28515625" bestFit="1" customWidth="1"/>
    <col min="2842" max="2842" width="12.140625" customWidth="1"/>
    <col min="3079" max="3079" width="16.140625" customWidth="1"/>
    <col min="3081" max="3081" width="17.42578125" customWidth="1"/>
    <col min="3082" max="3082" width="16.7109375" customWidth="1"/>
    <col min="3083" max="3083" width="17.42578125" customWidth="1"/>
    <col min="3084" max="3084" width="58" customWidth="1"/>
    <col min="3086" max="3086" width="14.7109375" bestFit="1" customWidth="1"/>
    <col min="3087" max="3087" width="11.7109375" bestFit="1" customWidth="1"/>
    <col min="3088" max="3088" width="10.28515625" bestFit="1" customWidth="1"/>
    <col min="3098" max="3098" width="12.140625" customWidth="1"/>
    <col min="3335" max="3335" width="16.140625" customWidth="1"/>
    <col min="3337" max="3337" width="17.42578125" customWidth="1"/>
    <col min="3338" max="3338" width="16.7109375" customWidth="1"/>
    <col min="3339" max="3339" width="17.42578125" customWidth="1"/>
    <col min="3340" max="3340" width="58" customWidth="1"/>
    <col min="3342" max="3342" width="14.7109375" bestFit="1" customWidth="1"/>
    <col min="3343" max="3343" width="11.7109375" bestFit="1" customWidth="1"/>
    <col min="3344" max="3344" width="10.28515625" bestFit="1" customWidth="1"/>
    <col min="3354" max="3354" width="12.140625" customWidth="1"/>
    <col min="3591" max="3591" width="16.140625" customWidth="1"/>
    <col min="3593" max="3593" width="17.42578125" customWidth="1"/>
    <col min="3594" max="3594" width="16.7109375" customWidth="1"/>
    <col min="3595" max="3595" width="17.42578125" customWidth="1"/>
    <col min="3596" max="3596" width="58" customWidth="1"/>
    <col min="3598" max="3598" width="14.7109375" bestFit="1" customWidth="1"/>
    <col min="3599" max="3599" width="11.7109375" bestFit="1" customWidth="1"/>
    <col min="3600" max="3600" width="10.28515625" bestFit="1" customWidth="1"/>
    <col min="3610" max="3610" width="12.140625" customWidth="1"/>
    <col min="3847" max="3847" width="16.140625" customWidth="1"/>
    <col min="3849" max="3849" width="17.42578125" customWidth="1"/>
    <col min="3850" max="3850" width="16.7109375" customWidth="1"/>
    <col min="3851" max="3851" width="17.42578125" customWidth="1"/>
    <col min="3852" max="3852" width="58" customWidth="1"/>
    <col min="3854" max="3854" width="14.7109375" bestFit="1" customWidth="1"/>
    <col min="3855" max="3855" width="11.7109375" bestFit="1" customWidth="1"/>
    <col min="3856" max="3856" width="10.28515625" bestFit="1" customWidth="1"/>
    <col min="3866" max="3866" width="12.140625" customWidth="1"/>
    <col min="4103" max="4103" width="16.140625" customWidth="1"/>
    <col min="4105" max="4105" width="17.42578125" customWidth="1"/>
    <col min="4106" max="4106" width="16.7109375" customWidth="1"/>
    <col min="4107" max="4107" width="17.42578125" customWidth="1"/>
    <col min="4108" max="4108" width="58" customWidth="1"/>
    <col min="4110" max="4110" width="14.7109375" bestFit="1" customWidth="1"/>
    <col min="4111" max="4111" width="11.7109375" bestFit="1" customWidth="1"/>
    <col min="4112" max="4112" width="10.28515625" bestFit="1" customWidth="1"/>
    <col min="4122" max="4122" width="12.140625" customWidth="1"/>
    <col min="4359" max="4359" width="16.140625" customWidth="1"/>
    <col min="4361" max="4361" width="17.42578125" customWidth="1"/>
    <col min="4362" max="4362" width="16.7109375" customWidth="1"/>
    <col min="4363" max="4363" width="17.42578125" customWidth="1"/>
    <col min="4364" max="4364" width="58" customWidth="1"/>
    <col min="4366" max="4366" width="14.7109375" bestFit="1" customWidth="1"/>
    <col min="4367" max="4367" width="11.7109375" bestFit="1" customWidth="1"/>
    <col min="4368" max="4368" width="10.28515625" bestFit="1" customWidth="1"/>
    <col min="4378" max="4378" width="12.140625" customWidth="1"/>
    <col min="4615" max="4615" width="16.140625" customWidth="1"/>
    <col min="4617" max="4617" width="17.42578125" customWidth="1"/>
    <col min="4618" max="4618" width="16.7109375" customWidth="1"/>
    <col min="4619" max="4619" width="17.42578125" customWidth="1"/>
    <col min="4620" max="4620" width="58" customWidth="1"/>
    <col min="4622" max="4622" width="14.7109375" bestFit="1" customWidth="1"/>
    <col min="4623" max="4623" width="11.7109375" bestFit="1" customWidth="1"/>
    <col min="4624" max="4624" width="10.28515625" bestFit="1" customWidth="1"/>
    <col min="4634" max="4634" width="12.140625" customWidth="1"/>
    <col min="4871" max="4871" width="16.140625" customWidth="1"/>
    <col min="4873" max="4873" width="17.42578125" customWidth="1"/>
    <col min="4874" max="4874" width="16.7109375" customWidth="1"/>
    <col min="4875" max="4875" width="17.42578125" customWidth="1"/>
    <col min="4876" max="4876" width="58" customWidth="1"/>
    <col min="4878" max="4878" width="14.7109375" bestFit="1" customWidth="1"/>
    <col min="4879" max="4879" width="11.7109375" bestFit="1" customWidth="1"/>
    <col min="4880" max="4880" width="10.28515625" bestFit="1" customWidth="1"/>
    <col min="4890" max="4890" width="12.140625" customWidth="1"/>
    <col min="5127" max="5127" width="16.140625" customWidth="1"/>
    <col min="5129" max="5129" width="17.42578125" customWidth="1"/>
    <col min="5130" max="5130" width="16.7109375" customWidth="1"/>
    <col min="5131" max="5131" width="17.42578125" customWidth="1"/>
    <col min="5132" max="5132" width="58" customWidth="1"/>
    <col min="5134" max="5134" width="14.7109375" bestFit="1" customWidth="1"/>
    <col min="5135" max="5135" width="11.7109375" bestFit="1" customWidth="1"/>
    <col min="5136" max="5136" width="10.28515625" bestFit="1" customWidth="1"/>
    <col min="5146" max="5146" width="12.140625" customWidth="1"/>
    <col min="5383" max="5383" width="16.140625" customWidth="1"/>
    <col min="5385" max="5385" width="17.42578125" customWidth="1"/>
    <col min="5386" max="5386" width="16.7109375" customWidth="1"/>
    <col min="5387" max="5387" width="17.42578125" customWidth="1"/>
    <col min="5388" max="5388" width="58" customWidth="1"/>
    <col min="5390" max="5390" width="14.7109375" bestFit="1" customWidth="1"/>
    <col min="5391" max="5391" width="11.7109375" bestFit="1" customWidth="1"/>
    <col min="5392" max="5392" width="10.28515625" bestFit="1" customWidth="1"/>
    <col min="5402" max="5402" width="12.140625" customWidth="1"/>
    <col min="5639" max="5639" width="16.140625" customWidth="1"/>
    <col min="5641" max="5641" width="17.42578125" customWidth="1"/>
    <col min="5642" max="5642" width="16.7109375" customWidth="1"/>
    <col min="5643" max="5643" width="17.42578125" customWidth="1"/>
    <col min="5644" max="5644" width="58" customWidth="1"/>
    <col min="5646" max="5646" width="14.7109375" bestFit="1" customWidth="1"/>
    <col min="5647" max="5647" width="11.7109375" bestFit="1" customWidth="1"/>
    <col min="5648" max="5648" width="10.28515625" bestFit="1" customWidth="1"/>
    <col min="5658" max="5658" width="12.140625" customWidth="1"/>
    <col min="5895" max="5895" width="16.140625" customWidth="1"/>
    <col min="5897" max="5897" width="17.42578125" customWidth="1"/>
    <col min="5898" max="5898" width="16.7109375" customWidth="1"/>
    <col min="5899" max="5899" width="17.42578125" customWidth="1"/>
    <col min="5900" max="5900" width="58" customWidth="1"/>
    <col min="5902" max="5902" width="14.7109375" bestFit="1" customWidth="1"/>
    <col min="5903" max="5903" width="11.7109375" bestFit="1" customWidth="1"/>
    <col min="5904" max="5904" width="10.28515625" bestFit="1" customWidth="1"/>
    <col min="5914" max="5914" width="12.140625" customWidth="1"/>
    <col min="6151" max="6151" width="16.140625" customWidth="1"/>
    <col min="6153" max="6153" width="17.42578125" customWidth="1"/>
    <col min="6154" max="6154" width="16.7109375" customWidth="1"/>
    <col min="6155" max="6155" width="17.42578125" customWidth="1"/>
    <col min="6156" max="6156" width="58" customWidth="1"/>
    <col min="6158" max="6158" width="14.7109375" bestFit="1" customWidth="1"/>
    <col min="6159" max="6159" width="11.7109375" bestFit="1" customWidth="1"/>
    <col min="6160" max="6160" width="10.28515625" bestFit="1" customWidth="1"/>
    <col min="6170" max="6170" width="12.140625" customWidth="1"/>
    <col min="6407" max="6407" width="16.140625" customWidth="1"/>
    <col min="6409" max="6409" width="17.42578125" customWidth="1"/>
    <col min="6410" max="6410" width="16.7109375" customWidth="1"/>
    <col min="6411" max="6411" width="17.42578125" customWidth="1"/>
    <col min="6412" max="6412" width="58" customWidth="1"/>
    <col min="6414" max="6414" width="14.7109375" bestFit="1" customWidth="1"/>
    <col min="6415" max="6415" width="11.7109375" bestFit="1" customWidth="1"/>
    <col min="6416" max="6416" width="10.28515625" bestFit="1" customWidth="1"/>
    <col min="6426" max="6426" width="12.140625" customWidth="1"/>
    <col min="6663" max="6663" width="16.140625" customWidth="1"/>
    <col min="6665" max="6665" width="17.42578125" customWidth="1"/>
    <col min="6666" max="6666" width="16.7109375" customWidth="1"/>
    <col min="6667" max="6667" width="17.42578125" customWidth="1"/>
    <col min="6668" max="6668" width="58" customWidth="1"/>
    <col min="6670" max="6670" width="14.7109375" bestFit="1" customWidth="1"/>
    <col min="6671" max="6671" width="11.7109375" bestFit="1" customWidth="1"/>
    <col min="6672" max="6672" width="10.28515625" bestFit="1" customWidth="1"/>
    <col min="6682" max="6682" width="12.140625" customWidth="1"/>
    <col min="6919" max="6919" width="16.140625" customWidth="1"/>
    <col min="6921" max="6921" width="17.42578125" customWidth="1"/>
    <col min="6922" max="6922" width="16.7109375" customWidth="1"/>
    <col min="6923" max="6923" width="17.42578125" customWidth="1"/>
    <col min="6924" max="6924" width="58" customWidth="1"/>
    <col min="6926" max="6926" width="14.7109375" bestFit="1" customWidth="1"/>
    <col min="6927" max="6927" width="11.7109375" bestFit="1" customWidth="1"/>
    <col min="6928" max="6928" width="10.28515625" bestFit="1" customWidth="1"/>
    <col min="6938" max="6938" width="12.140625" customWidth="1"/>
    <col min="7175" max="7175" width="16.140625" customWidth="1"/>
    <col min="7177" max="7177" width="17.42578125" customWidth="1"/>
    <col min="7178" max="7178" width="16.7109375" customWidth="1"/>
    <col min="7179" max="7179" width="17.42578125" customWidth="1"/>
    <col min="7180" max="7180" width="58" customWidth="1"/>
    <col min="7182" max="7182" width="14.7109375" bestFit="1" customWidth="1"/>
    <col min="7183" max="7183" width="11.7109375" bestFit="1" customWidth="1"/>
    <col min="7184" max="7184" width="10.28515625" bestFit="1" customWidth="1"/>
    <col min="7194" max="7194" width="12.140625" customWidth="1"/>
    <col min="7431" max="7431" width="16.140625" customWidth="1"/>
    <col min="7433" max="7433" width="17.42578125" customWidth="1"/>
    <col min="7434" max="7434" width="16.7109375" customWidth="1"/>
    <col min="7435" max="7435" width="17.42578125" customWidth="1"/>
    <col min="7436" max="7436" width="58" customWidth="1"/>
    <col min="7438" max="7438" width="14.7109375" bestFit="1" customWidth="1"/>
    <col min="7439" max="7439" width="11.7109375" bestFit="1" customWidth="1"/>
    <col min="7440" max="7440" width="10.28515625" bestFit="1" customWidth="1"/>
    <col min="7450" max="7450" width="12.140625" customWidth="1"/>
    <col min="7687" max="7687" width="16.140625" customWidth="1"/>
    <col min="7689" max="7689" width="17.42578125" customWidth="1"/>
    <col min="7690" max="7690" width="16.7109375" customWidth="1"/>
    <col min="7691" max="7691" width="17.42578125" customWidth="1"/>
    <col min="7692" max="7692" width="58" customWidth="1"/>
    <col min="7694" max="7694" width="14.7109375" bestFit="1" customWidth="1"/>
    <col min="7695" max="7695" width="11.7109375" bestFit="1" customWidth="1"/>
    <col min="7696" max="7696" width="10.28515625" bestFit="1" customWidth="1"/>
    <col min="7706" max="7706" width="12.140625" customWidth="1"/>
    <col min="7943" max="7943" width="16.140625" customWidth="1"/>
    <col min="7945" max="7945" width="17.42578125" customWidth="1"/>
    <col min="7946" max="7946" width="16.7109375" customWidth="1"/>
    <col min="7947" max="7947" width="17.42578125" customWidth="1"/>
    <col min="7948" max="7948" width="58" customWidth="1"/>
    <col min="7950" max="7950" width="14.7109375" bestFit="1" customWidth="1"/>
    <col min="7951" max="7951" width="11.7109375" bestFit="1" customWidth="1"/>
    <col min="7952" max="7952" width="10.28515625" bestFit="1" customWidth="1"/>
    <col min="7962" max="7962" width="12.140625" customWidth="1"/>
    <col min="8199" max="8199" width="16.140625" customWidth="1"/>
    <col min="8201" max="8201" width="17.42578125" customWidth="1"/>
    <col min="8202" max="8202" width="16.7109375" customWidth="1"/>
    <col min="8203" max="8203" width="17.42578125" customWidth="1"/>
    <col min="8204" max="8204" width="58" customWidth="1"/>
    <col min="8206" max="8206" width="14.7109375" bestFit="1" customWidth="1"/>
    <col min="8207" max="8207" width="11.7109375" bestFit="1" customWidth="1"/>
    <col min="8208" max="8208" width="10.28515625" bestFit="1" customWidth="1"/>
    <col min="8218" max="8218" width="12.140625" customWidth="1"/>
    <col min="8455" max="8455" width="16.140625" customWidth="1"/>
    <col min="8457" max="8457" width="17.42578125" customWidth="1"/>
    <col min="8458" max="8458" width="16.7109375" customWidth="1"/>
    <col min="8459" max="8459" width="17.42578125" customWidth="1"/>
    <col min="8460" max="8460" width="58" customWidth="1"/>
    <col min="8462" max="8462" width="14.7109375" bestFit="1" customWidth="1"/>
    <col min="8463" max="8463" width="11.7109375" bestFit="1" customWidth="1"/>
    <col min="8464" max="8464" width="10.28515625" bestFit="1" customWidth="1"/>
    <col min="8474" max="8474" width="12.140625" customWidth="1"/>
    <col min="8711" max="8711" width="16.140625" customWidth="1"/>
    <col min="8713" max="8713" width="17.42578125" customWidth="1"/>
    <col min="8714" max="8714" width="16.7109375" customWidth="1"/>
    <col min="8715" max="8715" width="17.42578125" customWidth="1"/>
    <col min="8716" max="8716" width="58" customWidth="1"/>
    <col min="8718" max="8718" width="14.7109375" bestFit="1" customWidth="1"/>
    <col min="8719" max="8719" width="11.7109375" bestFit="1" customWidth="1"/>
    <col min="8720" max="8720" width="10.28515625" bestFit="1" customWidth="1"/>
    <col min="8730" max="8730" width="12.140625" customWidth="1"/>
    <col min="8967" max="8967" width="16.140625" customWidth="1"/>
    <col min="8969" max="8969" width="17.42578125" customWidth="1"/>
    <col min="8970" max="8970" width="16.7109375" customWidth="1"/>
    <col min="8971" max="8971" width="17.42578125" customWidth="1"/>
    <col min="8972" max="8972" width="58" customWidth="1"/>
    <col min="8974" max="8974" width="14.7109375" bestFit="1" customWidth="1"/>
    <col min="8975" max="8975" width="11.7109375" bestFit="1" customWidth="1"/>
    <col min="8976" max="8976" width="10.28515625" bestFit="1" customWidth="1"/>
    <col min="8986" max="8986" width="12.140625" customWidth="1"/>
    <col min="9223" max="9223" width="16.140625" customWidth="1"/>
    <col min="9225" max="9225" width="17.42578125" customWidth="1"/>
    <col min="9226" max="9226" width="16.7109375" customWidth="1"/>
    <col min="9227" max="9227" width="17.42578125" customWidth="1"/>
    <col min="9228" max="9228" width="58" customWidth="1"/>
    <col min="9230" max="9230" width="14.7109375" bestFit="1" customWidth="1"/>
    <col min="9231" max="9231" width="11.7109375" bestFit="1" customWidth="1"/>
    <col min="9232" max="9232" width="10.28515625" bestFit="1" customWidth="1"/>
    <col min="9242" max="9242" width="12.140625" customWidth="1"/>
    <col min="9479" max="9479" width="16.140625" customWidth="1"/>
    <col min="9481" max="9481" width="17.42578125" customWidth="1"/>
    <col min="9482" max="9482" width="16.7109375" customWidth="1"/>
    <col min="9483" max="9483" width="17.42578125" customWidth="1"/>
    <col min="9484" max="9484" width="58" customWidth="1"/>
    <col min="9486" max="9486" width="14.7109375" bestFit="1" customWidth="1"/>
    <col min="9487" max="9487" width="11.7109375" bestFit="1" customWidth="1"/>
    <col min="9488" max="9488" width="10.28515625" bestFit="1" customWidth="1"/>
    <col min="9498" max="9498" width="12.140625" customWidth="1"/>
    <col min="9735" max="9735" width="16.140625" customWidth="1"/>
    <col min="9737" max="9737" width="17.42578125" customWidth="1"/>
    <col min="9738" max="9738" width="16.7109375" customWidth="1"/>
    <col min="9739" max="9739" width="17.42578125" customWidth="1"/>
    <col min="9740" max="9740" width="58" customWidth="1"/>
    <col min="9742" max="9742" width="14.7109375" bestFit="1" customWidth="1"/>
    <col min="9743" max="9743" width="11.7109375" bestFit="1" customWidth="1"/>
    <col min="9744" max="9744" width="10.28515625" bestFit="1" customWidth="1"/>
    <col min="9754" max="9754" width="12.140625" customWidth="1"/>
    <col min="9991" max="9991" width="16.140625" customWidth="1"/>
    <col min="9993" max="9993" width="17.42578125" customWidth="1"/>
    <col min="9994" max="9994" width="16.7109375" customWidth="1"/>
    <col min="9995" max="9995" width="17.42578125" customWidth="1"/>
    <col min="9996" max="9996" width="58" customWidth="1"/>
    <col min="9998" max="9998" width="14.7109375" bestFit="1" customWidth="1"/>
    <col min="9999" max="9999" width="11.7109375" bestFit="1" customWidth="1"/>
    <col min="10000" max="10000" width="10.28515625" bestFit="1" customWidth="1"/>
    <col min="10010" max="10010" width="12.140625" customWidth="1"/>
    <col min="10247" max="10247" width="16.140625" customWidth="1"/>
    <col min="10249" max="10249" width="17.42578125" customWidth="1"/>
    <col min="10250" max="10250" width="16.7109375" customWidth="1"/>
    <col min="10251" max="10251" width="17.42578125" customWidth="1"/>
    <col min="10252" max="10252" width="58" customWidth="1"/>
    <col min="10254" max="10254" width="14.7109375" bestFit="1" customWidth="1"/>
    <col min="10255" max="10255" width="11.7109375" bestFit="1" customWidth="1"/>
    <col min="10256" max="10256" width="10.28515625" bestFit="1" customWidth="1"/>
    <col min="10266" max="10266" width="12.140625" customWidth="1"/>
    <col min="10503" max="10503" width="16.140625" customWidth="1"/>
    <col min="10505" max="10505" width="17.42578125" customWidth="1"/>
    <col min="10506" max="10506" width="16.7109375" customWidth="1"/>
    <col min="10507" max="10507" width="17.42578125" customWidth="1"/>
    <col min="10508" max="10508" width="58" customWidth="1"/>
    <col min="10510" max="10510" width="14.7109375" bestFit="1" customWidth="1"/>
    <col min="10511" max="10511" width="11.7109375" bestFit="1" customWidth="1"/>
    <col min="10512" max="10512" width="10.28515625" bestFit="1" customWidth="1"/>
    <col min="10522" max="10522" width="12.140625" customWidth="1"/>
    <col min="10759" max="10759" width="16.140625" customWidth="1"/>
    <col min="10761" max="10761" width="17.42578125" customWidth="1"/>
    <col min="10762" max="10762" width="16.7109375" customWidth="1"/>
    <col min="10763" max="10763" width="17.42578125" customWidth="1"/>
    <col min="10764" max="10764" width="58" customWidth="1"/>
    <col min="10766" max="10766" width="14.7109375" bestFit="1" customWidth="1"/>
    <col min="10767" max="10767" width="11.7109375" bestFit="1" customWidth="1"/>
    <col min="10768" max="10768" width="10.28515625" bestFit="1" customWidth="1"/>
    <col min="10778" max="10778" width="12.140625" customWidth="1"/>
    <col min="11015" max="11015" width="16.140625" customWidth="1"/>
    <col min="11017" max="11017" width="17.42578125" customWidth="1"/>
    <col min="11018" max="11018" width="16.7109375" customWidth="1"/>
    <col min="11019" max="11019" width="17.42578125" customWidth="1"/>
    <col min="11020" max="11020" width="58" customWidth="1"/>
    <col min="11022" max="11022" width="14.7109375" bestFit="1" customWidth="1"/>
    <col min="11023" max="11023" width="11.7109375" bestFit="1" customWidth="1"/>
    <col min="11024" max="11024" width="10.28515625" bestFit="1" customWidth="1"/>
    <col min="11034" max="11034" width="12.140625" customWidth="1"/>
    <col min="11271" max="11271" width="16.140625" customWidth="1"/>
    <col min="11273" max="11273" width="17.42578125" customWidth="1"/>
    <col min="11274" max="11274" width="16.7109375" customWidth="1"/>
    <col min="11275" max="11275" width="17.42578125" customWidth="1"/>
    <col min="11276" max="11276" width="58" customWidth="1"/>
    <col min="11278" max="11278" width="14.7109375" bestFit="1" customWidth="1"/>
    <col min="11279" max="11279" width="11.7109375" bestFit="1" customWidth="1"/>
    <col min="11280" max="11280" width="10.28515625" bestFit="1" customWidth="1"/>
    <col min="11290" max="11290" width="12.140625" customWidth="1"/>
    <col min="11527" max="11527" width="16.140625" customWidth="1"/>
    <col min="11529" max="11529" width="17.42578125" customWidth="1"/>
    <col min="11530" max="11530" width="16.7109375" customWidth="1"/>
    <col min="11531" max="11531" width="17.42578125" customWidth="1"/>
    <col min="11532" max="11532" width="58" customWidth="1"/>
    <col min="11534" max="11534" width="14.7109375" bestFit="1" customWidth="1"/>
    <col min="11535" max="11535" width="11.7109375" bestFit="1" customWidth="1"/>
    <col min="11536" max="11536" width="10.28515625" bestFit="1" customWidth="1"/>
    <col min="11546" max="11546" width="12.140625" customWidth="1"/>
    <col min="11783" max="11783" width="16.140625" customWidth="1"/>
    <col min="11785" max="11785" width="17.42578125" customWidth="1"/>
    <col min="11786" max="11786" width="16.7109375" customWidth="1"/>
    <col min="11787" max="11787" width="17.42578125" customWidth="1"/>
    <col min="11788" max="11788" width="58" customWidth="1"/>
    <col min="11790" max="11790" width="14.7109375" bestFit="1" customWidth="1"/>
    <col min="11791" max="11791" width="11.7109375" bestFit="1" customWidth="1"/>
    <col min="11792" max="11792" width="10.28515625" bestFit="1" customWidth="1"/>
    <col min="11802" max="11802" width="12.140625" customWidth="1"/>
    <col min="12039" max="12039" width="16.140625" customWidth="1"/>
    <col min="12041" max="12041" width="17.42578125" customWidth="1"/>
    <col min="12042" max="12042" width="16.7109375" customWidth="1"/>
    <col min="12043" max="12043" width="17.42578125" customWidth="1"/>
    <col min="12044" max="12044" width="58" customWidth="1"/>
    <col min="12046" max="12046" width="14.7109375" bestFit="1" customWidth="1"/>
    <col min="12047" max="12047" width="11.7109375" bestFit="1" customWidth="1"/>
    <col min="12048" max="12048" width="10.28515625" bestFit="1" customWidth="1"/>
    <col min="12058" max="12058" width="12.140625" customWidth="1"/>
    <col min="12295" max="12295" width="16.140625" customWidth="1"/>
    <col min="12297" max="12297" width="17.42578125" customWidth="1"/>
    <col min="12298" max="12298" width="16.7109375" customWidth="1"/>
    <col min="12299" max="12299" width="17.42578125" customWidth="1"/>
    <col min="12300" max="12300" width="58" customWidth="1"/>
    <col min="12302" max="12302" width="14.7109375" bestFit="1" customWidth="1"/>
    <col min="12303" max="12303" width="11.7109375" bestFit="1" customWidth="1"/>
    <col min="12304" max="12304" width="10.28515625" bestFit="1" customWidth="1"/>
    <col min="12314" max="12314" width="12.140625" customWidth="1"/>
    <col min="12551" max="12551" width="16.140625" customWidth="1"/>
    <col min="12553" max="12553" width="17.42578125" customWidth="1"/>
    <col min="12554" max="12554" width="16.7109375" customWidth="1"/>
    <col min="12555" max="12555" width="17.42578125" customWidth="1"/>
    <col min="12556" max="12556" width="58" customWidth="1"/>
    <col min="12558" max="12558" width="14.7109375" bestFit="1" customWidth="1"/>
    <col min="12559" max="12559" width="11.7109375" bestFit="1" customWidth="1"/>
    <col min="12560" max="12560" width="10.28515625" bestFit="1" customWidth="1"/>
    <col min="12570" max="12570" width="12.140625" customWidth="1"/>
    <col min="12807" max="12807" width="16.140625" customWidth="1"/>
    <col min="12809" max="12809" width="17.42578125" customWidth="1"/>
    <col min="12810" max="12810" width="16.7109375" customWidth="1"/>
    <col min="12811" max="12811" width="17.42578125" customWidth="1"/>
    <col min="12812" max="12812" width="58" customWidth="1"/>
    <col min="12814" max="12814" width="14.7109375" bestFit="1" customWidth="1"/>
    <col min="12815" max="12815" width="11.7109375" bestFit="1" customWidth="1"/>
    <col min="12816" max="12816" width="10.28515625" bestFit="1" customWidth="1"/>
    <col min="12826" max="12826" width="12.140625" customWidth="1"/>
    <col min="13063" max="13063" width="16.140625" customWidth="1"/>
    <col min="13065" max="13065" width="17.42578125" customWidth="1"/>
    <col min="13066" max="13066" width="16.7109375" customWidth="1"/>
    <col min="13067" max="13067" width="17.42578125" customWidth="1"/>
    <col min="13068" max="13068" width="58" customWidth="1"/>
    <col min="13070" max="13070" width="14.7109375" bestFit="1" customWidth="1"/>
    <col min="13071" max="13071" width="11.7109375" bestFit="1" customWidth="1"/>
    <col min="13072" max="13072" width="10.28515625" bestFit="1" customWidth="1"/>
    <col min="13082" max="13082" width="12.140625" customWidth="1"/>
    <col min="13319" max="13319" width="16.140625" customWidth="1"/>
    <col min="13321" max="13321" width="17.42578125" customWidth="1"/>
    <col min="13322" max="13322" width="16.7109375" customWidth="1"/>
    <col min="13323" max="13323" width="17.42578125" customWidth="1"/>
    <col min="13324" max="13324" width="58" customWidth="1"/>
    <col min="13326" max="13326" width="14.7109375" bestFit="1" customWidth="1"/>
    <col min="13327" max="13327" width="11.7109375" bestFit="1" customWidth="1"/>
    <col min="13328" max="13328" width="10.28515625" bestFit="1" customWidth="1"/>
    <col min="13338" max="13338" width="12.140625" customWidth="1"/>
    <col min="13575" max="13575" width="16.140625" customWidth="1"/>
    <col min="13577" max="13577" width="17.42578125" customWidth="1"/>
    <col min="13578" max="13578" width="16.7109375" customWidth="1"/>
    <col min="13579" max="13579" width="17.42578125" customWidth="1"/>
    <col min="13580" max="13580" width="58" customWidth="1"/>
    <col min="13582" max="13582" width="14.7109375" bestFit="1" customWidth="1"/>
    <col min="13583" max="13583" width="11.7109375" bestFit="1" customWidth="1"/>
    <col min="13584" max="13584" width="10.28515625" bestFit="1" customWidth="1"/>
    <col min="13594" max="13594" width="12.140625" customWidth="1"/>
    <col min="13831" max="13831" width="16.140625" customWidth="1"/>
    <col min="13833" max="13833" width="17.42578125" customWidth="1"/>
    <col min="13834" max="13834" width="16.7109375" customWidth="1"/>
    <col min="13835" max="13835" width="17.42578125" customWidth="1"/>
    <col min="13836" max="13836" width="58" customWidth="1"/>
    <col min="13838" max="13838" width="14.7109375" bestFit="1" customWidth="1"/>
    <col min="13839" max="13839" width="11.7109375" bestFit="1" customWidth="1"/>
    <col min="13840" max="13840" width="10.28515625" bestFit="1" customWidth="1"/>
    <col min="13850" max="13850" width="12.140625" customWidth="1"/>
    <col min="14087" max="14087" width="16.140625" customWidth="1"/>
    <col min="14089" max="14089" width="17.42578125" customWidth="1"/>
    <col min="14090" max="14090" width="16.7109375" customWidth="1"/>
    <col min="14091" max="14091" width="17.42578125" customWidth="1"/>
    <col min="14092" max="14092" width="58" customWidth="1"/>
    <col min="14094" max="14094" width="14.7109375" bestFit="1" customWidth="1"/>
    <col min="14095" max="14095" width="11.7109375" bestFit="1" customWidth="1"/>
    <col min="14096" max="14096" width="10.28515625" bestFit="1" customWidth="1"/>
    <col min="14106" max="14106" width="12.140625" customWidth="1"/>
    <col min="14343" max="14343" width="16.140625" customWidth="1"/>
    <col min="14345" max="14345" width="17.42578125" customWidth="1"/>
    <col min="14346" max="14346" width="16.7109375" customWidth="1"/>
    <col min="14347" max="14347" width="17.42578125" customWidth="1"/>
    <col min="14348" max="14348" width="58" customWidth="1"/>
    <col min="14350" max="14350" width="14.7109375" bestFit="1" customWidth="1"/>
    <col min="14351" max="14351" width="11.7109375" bestFit="1" customWidth="1"/>
    <col min="14352" max="14352" width="10.28515625" bestFit="1" customWidth="1"/>
    <col min="14362" max="14362" width="12.140625" customWidth="1"/>
    <col min="14599" max="14599" width="16.140625" customWidth="1"/>
    <col min="14601" max="14601" width="17.42578125" customWidth="1"/>
    <col min="14602" max="14602" width="16.7109375" customWidth="1"/>
    <col min="14603" max="14603" width="17.42578125" customWidth="1"/>
    <col min="14604" max="14604" width="58" customWidth="1"/>
    <col min="14606" max="14606" width="14.7109375" bestFit="1" customWidth="1"/>
    <col min="14607" max="14607" width="11.7109375" bestFit="1" customWidth="1"/>
    <col min="14608" max="14608" width="10.28515625" bestFit="1" customWidth="1"/>
    <col min="14618" max="14618" width="12.140625" customWidth="1"/>
    <col min="14855" max="14855" width="16.140625" customWidth="1"/>
    <col min="14857" max="14857" width="17.42578125" customWidth="1"/>
    <col min="14858" max="14858" width="16.7109375" customWidth="1"/>
    <col min="14859" max="14859" width="17.42578125" customWidth="1"/>
    <col min="14860" max="14860" width="58" customWidth="1"/>
    <col min="14862" max="14862" width="14.7109375" bestFit="1" customWidth="1"/>
    <col min="14863" max="14863" width="11.7109375" bestFit="1" customWidth="1"/>
    <col min="14864" max="14864" width="10.28515625" bestFit="1" customWidth="1"/>
    <col min="14874" max="14874" width="12.140625" customWidth="1"/>
    <col min="15111" max="15111" width="16.140625" customWidth="1"/>
    <col min="15113" max="15113" width="17.42578125" customWidth="1"/>
    <col min="15114" max="15114" width="16.7109375" customWidth="1"/>
    <col min="15115" max="15115" width="17.42578125" customWidth="1"/>
    <col min="15116" max="15116" width="58" customWidth="1"/>
    <col min="15118" max="15118" width="14.7109375" bestFit="1" customWidth="1"/>
    <col min="15119" max="15119" width="11.7109375" bestFit="1" customWidth="1"/>
    <col min="15120" max="15120" width="10.28515625" bestFit="1" customWidth="1"/>
    <col min="15130" max="15130" width="12.140625" customWidth="1"/>
    <col min="15367" max="15367" width="16.140625" customWidth="1"/>
    <col min="15369" max="15369" width="17.42578125" customWidth="1"/>
    <col min="15370" max="15370" width="16.7109375" customWidth="1"/>
    <col min="15371" max="15371" width="17.42578125" customWidth="1"/>
    <col min="15372" max="15372" width="58" customWidth="1"/>
    <col min="15374" max="15374" width="14.7109375" bestFit="1" customWidth="1"/>
    <col min="15375" max="15375" width="11.7109375" bestFit="1" customWidth="1"/>
    <col min="15376" max="15376" width="10.28515625" bestFit="1" customWidth="1"/>
    <col min="15386" max="15386" width="12.140625" customWidth="1"/>
    <col min="15623" max="15623" width="16.140625" customWidth="1"/>
    <col min="15625" max="15625" width="17.42578125" customWidth="1"/>
    <col min="15626" max="15626" width="16.7109375" customWidth="1"/>
    <col min="15627" max="15627" width="17.42578125" customWidth="1"/>
    <col min="15628" max="15628" width="58" customWidth="1"/>
    <col min="15630" max="15630" width="14.7109375" bestFit="1" customWidth="1"/>
    <col min="15631" max="15631" width="11.7109375" bestFit="1" customWidth="1"/>
    <col min="15632" max="15632" width="10.28515625" bestFit="1" customWidth="1"/>
    <col min="15642" max="15642" width="12.140625" customWidth="1"/>
    <col min="15879" max="15879" width="16.140625" customWidth="1"/>
    <col min="15881" max="15881" width="17.42578125" customWidth="1"/>
    <col min="15882" max="15882" width="16.7109375" customWidth="1"/>
    <col min="15883" max="15883" width="17.42578125" customWidth="1"/>
    <col min="15884" max="15884" width="58" customWidth="1"/>
    <col min="15886" max="15886" width="14.7109375" bestFit="1" customWidth="1"/>
    <col min="15887" max="15887" width="11.7109375" bestFit="1" customWidth="1"/>
    <col min="15888" max="15888" width="10.28515625" bestFit="1" customWidth="1"/>
    <col min="15898" max="15898" width="12.140625" customWidth="1"/>
    <col min="16135" max="16135" width="16.140625" customWidth="1"/>
    <col min="16137" max="16137" width="17.42578125" customWidth="1"/>
    <col min="16138" max="16138" width="16.7109375" customWidth="1"/>
    <col min="16139" max="16139" width="17.42578125" customWidth="1"/>
    <col min="16140" max="16140" width="58" customWidth="1"/>
    <col min="16142" max="16142" width="14.7109375" bestFit="1" customWidth="1"/>
    <col min="16143" max="16143" width="11.7109375" bestFit="1" customWidth="1"/>
    <col min="16144" max="16144" width="10.28515625" bestFit="1" customWidth="1"/>
    <col min="16154" max="16154" width="12.140625" customWidth="1"/>
  </cols>
  <sheetData>
    <row r="1" spans="1:11" x14ac:dyDescent="0.2">
      <c r="A1" s="1034" t="s">
        <v>596</v>
      </c>
      <c r="B1" s="1034"/>
      <c r="C1" s="1034"/>
      <c r="D1" s="1034"/>
      <c r="E1" s="1034"/>
      <c r="F1" s="1034"/>
      <c r="G1" s="1034"/>
      <c r="H1" s="1034"/>
      <c r="I1" s="1034"/>
      <c r="J1" s="1034"/>
      <c r="K1" s="1034"/>
    </row>
    <row r="2" spans="1:11" x14ac:dyDescent="0.2">
      <c r="A2" s="1034"/>
      <c r="B2" s="1034"/>
      <c r="C2" s="1034"/>
      <c r="D2" s="1034"/>
      <c r="E2" s="1034"/>
      <c r="F2" s="1034"/>
      <c r="G2" s="1034"/>
      <c r="H2" s="1034"/>
      <c r="I2" s="1034"/>
      <c r="J2" s="1034"/>
      <c r="K2" s="1034"/>
    </row>
    <row r="3" spans="1:11" x14ac:dyDescent="0.2">
      <c r="A3" s="1034"/>
      <c r="B3" s="1034"/>
      <c r="C3" s="1034"/>
      <c r="D3" s="1034"/>
      <c r="E3" s="1034"/>
      <c r="F3" s="1034"/>
      <c r="G3" s="1034"/>
      <c r="H3" s="1034"/>
      <c r="I3" s="1034"/>
      <c r="J3" s="1034"/>
      <c r="K3" s="1034"/>
    </row>
    <row r="4" spans="1:11" ht="52.5" customHeight="1" x14ac:dyDescent="0.2">
      <c r="A4" s="1046" t="s">
        <v>1051</v>
      </c>
      <c r="B4" s="1026"/>
      <c r="C4" s="1026"/>
      <c r="D4" s="1026"/>
      <c r="E4" s="1026"/>
      <c r="F4" s="1026"/>
      <c r="G4" s="1026"/>
      <c r="H4" s="1026"/>
      <c r="I4" s="1026"/>
      <c r="J4" s="1026"/>
      <c r="K4" s="1026"/>
    </row>
    <row r="5" spans="1:11" ht="15.75" x14ac:dyDescent="0.2">
      <c r="A5" s="1035" t="s">
        <v>597</v>
      </c>
      <c r="B5" s="1036"/>
      <c r="C5" s="1036"/>
      <c r="D5" s="1036"/>
      <c r="E5" s="1036"/>
      <c r="F5" s="1036"/>
      <c r="G5" s="1036"/>
      <c r="H5" s="1036"/>
      <c r="I5" s="1036"/>
      <c r="J5" s="1036"/>
      <c r="K5" s="1036"/>
    </row>
    <row r="6" spans="1:11" x14ac:dyDescent="0.2">
      <c r="A6" s="838" t="s">
        <v>42</v>
      </c>
      <c r="B6" s="839"/>
      <c r="C6" s="839"/>
      <c r="D6" s="839"/>
      <c r="E6" s="839"/>
      <c r="F6" s="839"/>
      <c r="G6" s="840"/>
      <c r="H6" s="1023" t="s">
        <v>531</v>
      </c>
      <c r="I6" s="1024" t="s">
        <v>598</v>
      </c>
      <c r="J6" s="510"/>
      <c r="K6" s="1025"/>
    </row>
    <row r="7" spans="1:11" ht="38.25" x14ac:dyDescent="0.2">
      <c r="A7" s="1047"/>
      <c r="B7" s="1048"/>
      <c r="C7" s="1048"/>
      <c r="D7" s="1048"/>
      <c r="E7" s="1048"/>
      <c r="F7" s="1048"/>
      <c r="G7" s="1049"/>
      <c r="H7" s="766"/>
      <c r="I7" s="54" t="s">
        <v>868</v>
      </c>
      <c r="J7" s="54" t="s">
        <v>869</v>
      </c>
      <c r="K7" s="54" t="s">
        <v>870</v>
      </c>
    </row>
    <row r="8" spans="1:11" ht="18" customHeight="1" x14ac:dyDescent="0.2">
      <c r="A8" s="659" t="s">
        <v>203</v>
      </c>
      <c r="B8" s="659"/>
      <c r="C8" s="659"/>
      <c r="D8" s="659"/>
      <c r="E8" s="659"/>
      <c r="F8" s="659"/>
      <c r="G8" s="659"/>
      <c r="H8" s="55">
        <v>2</v>
      </c>
      <c r="I8" s="56">
        <v>3</v>
      </c>
      <c r="J8" s="56">
        <v>4</v>
      </c>
      <c r="K8" s="56">
        <v>5</v>
      </c>
    </row>
    <row r="9" spans="1:11" ht="27" customHeight="1" x14ac:dyDescent="0.2">
      <c r="A9" s="1043" t="s">
        <v>599</v>
      </c>
      <c r="B9" s="1044"/>
      <c r="C9" s="1044"/>
      <c r="D9" s="1044"/>
      <c r="E9" s="1044"/>
      <c r="F9" s="1044"/>
      <c r="G9" s="1045"/>
      <c r="H9" s="55" t="s">
        <v>534</v>
      </c>
      <c r="I9" s="141"/>
      <c r="J9" s="141"/>
      <c r="K9" s="141"/>
    </row>
    <row r="10" spans="1:11" ht="27" customHeight="1" x14ac:dyDescent="0.2">
      <c r="A10" s="1043" t="s">
        <v>600</v>
      </c>
      <c r="B10" s="1044"/>
      <c r="C10" s="1044"/>
      <c r="D10" s="1044"/>
      <c r="E10" s="1044"/>
      <c r="F10" s="1044"/>
      <c r="G10" s="1045"/>
      <c r="H10" s="55" t="s">
        <v>536</v>
      </c>
      <c r="I10" s="146"/>
      <c r="J10" s="141"/>
      <c r="K10" s="141"/>
    </row>
    <row r="11" spans="1:11" ht="16.149999999999999" customHeight="1" x14ac:dyDescent="0.2">
      <c r="A11" s="1043" t="s">
        <v>479</v>
      </c>
      <c r="B11" s="1044"/>
      <c r="C11" s="1044"/>
      <c r="D11" s="1044"/>
      <c r="E11" s="1044"/>
      <c r="F11" s="1044"/>
      <c r="G11" s="1045"/>
      <c r="H11" s="55" t="s">
        <v>538</v>
      </c>
      <c r="I11" s="140">
        <f>I27</f>
        <v>16262000</v>
      </c>
      <c r="J11" s="140">
        <f t="shared" ref="J11:K11" si="0">J27</f>
        <v>16262000</v>
      </c>
      <c r="K11" s="140">
        <f t="shared" si="0"/>
        <v>19362000</v>
      </c>
    </row>
    <row r="12" spans="1:11" ht="26.45" customHeight="1" x14ac:dyDescent="0.2">
      <c r="A12" s="1043" t="s">
        <v>601</v>
      </c>
      <c r="B12" s="1044"/>
      <c r="C12" s="1044"/>
      <c r="D12" s="1044"/>
      <c r="E12" s="1044"/>
      <c r="F12" s="1044"/>
      <c r="G12" s="1045"/>
      <c r="H12" s="55" t="s">
        <v>540</v>
      </c>
      <c r="I12" s="140"/>
      <c r="J12" s="140"/>
      <c r="K12" s="140"/>
    </row>
    <row r="13" spans="1:11" ht="25.15" customHeight="1" x14ac:dyDescent="0.2">
      <c r="A13" s="1043" t="s">
        <v>602</v>
      </c>
      <c r="B13" s="1044"/>
      <c r="C13" s="1044"/>
      <c r="D13" s="1044"/>
      <c r="E13" s="1044"/>
      <c r="F13" s="1044"/>
      <c r="G13" s="1045"/>
      <c r="H13" s="55" t="s">
        <v>542</v>
      </c>
      <c r="I13" s="140"/>
      <c r="J13" s="140"/>
      <c r="K13" s="140"/>
    </row>
    <row r="14" spans="1:11" ht="28.15" customHeight="1" x14ac:dyDescent="0.2">
      <c r="A14" s="1050" t="s">
        <v>603</v>
      </c>
      <c r="B14" s="1051"/>
      <c r="C14" s="1051"/>
      <c r="D14" s="1051"/>
      <c r="E14" s="1051"/>
      <c r="F14" s="1051"/>
      <c r="G14" s="1052"/>
      <c r="H14" s="55" t="s">
        <v>544</v>
      </c>
      <c r="I14" s="140">
        <f>I9-I10+I11-I12-I13</f>
        <v>16262000</v>
      </c>
      <c r="J14" s="140">
        <f>J9-J10+J11-J12-J13</f>
        <v>16262000</v>
      </c>
      <c r="K14" s="140">
        <f>K9-K10+K11-K12-K13</f>
        <v>19362000</v>
      </c>
    </row>
    <row r="15" spans="1:11" ht="10.9" customHeight="1" x14ac:dyDescent="0.2"/>
    <row r="16" spans="1:11" ht="15.75" x14ac:dyDescent="0.2">
      <c r="A16" s="1053" t="s">
        <v>604</v>
      </c>
      <c r="B16" s="1054"/>
      <c r="C16" s="1054"/>
      <c r="D16" s="1054"/>
      <c r="E16" s="1054"/>
      <c r="F16" s="1054"/>
      <c r="G16" s="1054"/>
      <c r="H16" s="1054"/>
      <c r="I16" s="1054"/>
      <c r="J16" s="1054"/>
      <c r="K16" s="1054"/>
    </row>
    <row r="17" spans="1:12" ht="21" customHeight="1" x14ac:dyDescent="0.2">
      <c r="A17" s="1035" t="s">
        <v>605</v>
      </c>
      <c r="B17" s="1036"/>
      <c r="C17" s="1036"/>
      <c r="D17" s="1036"/>
      <c r="E17" s="1036"/>
      <c r="F17" s="1036"/>
      <c r="G17" s="1036"/>
      <c r="H17" s="1036"/>
      <c r="I17" s="1036"/>
      <c r="J17" s="1036"/>
      <c r="K17" s="1036"/>
    </row>
    <row r="18" spans="1:12" x14ac:dyDescent="0.2">
      <c r="A18" s="838" t="s">
        <v>42</v>
      </c>
      <c r="B18" s="839"/>
      <c r="C18" s="839"/>
      <c r="D18" s="839"/>
      <c r="E18" s="839"/>
      <c r="F18" s="839"/>
      <c r="G18" s="840"/>
      <c r="H18" s="1023" t="s">
        <v>531</v>
      </c>
      <c r="I18" s="1024" t="s">
        <v>546</v>
      </c>
      <c r="J18" s="510"/>
      <c r="K18" s="1025"/>
    </row>
    <row r="19" spans="1:12" ht="38.25" x14ac:dyDescent="0.2">
      <c r="A19" s="1047"/>
      <c r="B19" s="1048"/>
      <c r="C19" s="1048"/>
      <c r="D19" s="1048"/>
      <c r="E19" s="1048"/>
      <c r="F19" s="1048"/>
      <c r="G19" s="1049"/>
      <c r="H19" s="766"/>
      <c r="I19" s="54" t="s">
        <v>868</v>
      </c>
      <c r="J19" s="54" t="s">
        <v>869</v>
      </c>
      <c r="K19" s="54" t="s">
        <v>870</v>
      </c>
      <c r="L19" s="69"/>
    </row>
    <row r="20" spans="1:12" x14ac:dyDescent="0.2">
      <c r="A20" s="659" t="s">
        <v>203</v>
      </c>
      <c r="B20" s="659"/>
      <c r="C20" s="659"/>
      <c r="D20" s="659"/>
      <c r="E20" s="659"/>
      <c r="F20" s="659"/>
      <c r="G20" s="659"/>
      <c r="H20" s="55">
        <v>2</v>
      </c>
      <c r="I20" s="56">
        <v>3</v>
      </c>
      <c r="J20" s="56">
        <v>4</v>
      </c>
      <c r="K20" s="56">
        <v>5</v>
      </c>
    </row>
    <row r="21" spans="1:12" ht="25.5" customHeight="1" x14ac:dyDescent="0.2">
      <c r="A21" s="1043" t="s">
        <v>606</v>
      </c>
      <c r="B21" s="1044"/>
      <c r="C21" s="1044"/>
      <c r="D21" s="1044"/>
      <c r="E21" s="1044"/>
      <c r="F21" s="1044"/>
      <c r="G21" s="1045"/>
      <c r="H21" s="55" t="s">
        <v>534</v>
      </c>
      <c r="I21" s="209">
        <v>9524239.2100000009</v>
      </c>
      <c r="J21" s="209">
        <f t="shared" ref="J21:K24" si="1">I21</f>
        <v>9524239.2100000009</v>
      </c>
      <c r="K21" s="209">
        <v>10424239.210000001</v>
      </c>
    </row>
    <row r="22" spans="1:12" ht="43.15" customHeight="1" x14ac:dyDescent="0.2">
      <c r="A22" s="1043" t="s">
        <v>607</v>
      </c>
      <c r="B22" s="1044"/>
      <c r="C22" s="1044"/>
      <c r="D22" s="1044"/>
      <c r="E22" s="1044"/>
      <c r="F22" s="1044"/>
      <c r="G22" s="1045"/>
      <c r="H22" s="55" t="s">
        <v>536</v>
      </c>
      <c r="I22" s="209">
        <v>150000</v>
      </c>
      <c r="J22" s="209">
        <f t="shared" si="1"/>
        <v>150000</v>
      </c>
      <c r="K22" s="209">
        <f t="shared" si="1"/>
        <v>150000</v>
      </c>
    </row>
    <row r="23" spans="1:12" ht="25.5" customHeight="1" x14ac:dyDescent="0.3">
      <c r="A23" s="1043" t="s">
        <v>608</v>
      </c>
      <c r="B23" s="1044"/>
      <c r="C23" s="1044"/>
      <c r="D23" s="1044"/>
      <c r="E23" s="1044"/>
      <c r="F23" s="1044"/>
      <c r="G23" s="1045"/>
      <c r="H23" s="55" t="s">
        <v>538</v>
      </c>
      <c r="I23" s="209">
        <f>('Оплата труда  '!K22+'Оплата труда  '!I22+'Оплата труда  '!G22)*2.6*12</f>
        <v>2750302.7759999996</v>
      </c>
      <c r="J23" s="209">
        <f t="shared" si="1"/>
        <v>2750302.7759999996</v>
      </c>
      <c r="K23" s="209">
        <v>3950302.7760000001</v>
      </c>
      <c r="L23" s="70"/>
    </row>
    <row r="24" spans="1:12" ht="15.75" customHeight="1" x14ac:dyDescent="0.2">
      <c r="A24" s="1055" t="s">
        <v>609</v>
      </c>
      <c r="B24" s="1056"/>
      <c r="C24" s="1056"/>
      <c r="D24" s="1056"/>
      <c r="E24" s="1056"/>
      <c r="F24" s="1056"/>
      <c r="G24" s="1057"/>
      <c r="H24" s="55" t="s">
        <v>540</v>
      </c>
      <c r="I24" s="209">
        <f>'Оплата труда  '!Q22</f>
        <v>797968.67800000007</v>
      </c>
      <c r="J24" s="209">
        <f t="shared" si="1"/>
        <v>797968.67800000007</v>
      </c>
      <c r="K24" s="209">
        <v>1097968.6780000001</v>
      </c>
    </row>
    <row r="25" spans="1:12" ht="25.5" customHeight="1" x14ac:dyDescent="0.2">
      <c r="A25" s="1043" t="s">
        <v>610</v>
      </c>
      <c r="B25" s="1044"/>
      <c r="C25" s="1044"/>
      <c r="D25" s="1044"/>
      <c r="E25" s="1044"/>
      <c r="F25" s="1044"/>
      <c r="G25" s="1045"/>
      <c r="H25" s="55" t="s">
        <v>542</v>
      </c>
      <c r="I25" s="209"/>
      <c r="J25" s="209"/>
      <c r="K25" s="209"/>
    </row>
    <row r="26" spans="1:12" ht="17.25" customHeight="1" x14ac:dyDescent="0.2">
      <c r="A26" s="1043" t="s">
        <v>611</v>
      </c>
      <c r="B26" s="1044"/>
      <c r="C26" s="1044"/>
      <c r="D26" s="1044"/>
      <c r="E26" s="1044"/>
      <c r="F26" s="1044"/>
      <c r="G26" s="1045"/>
      <c r="H26" s="55" t="s">
        <v>544</v>
      </c>
      <c r="I26" s="209">
        <f>('Оплата труда  '!F22+'Оплата труда  '!H22+'Оплата труда  '!J22+'Оплата труда  '!L22)*2.6*12</f>
        <v>3039489.3360000001</v>
      </c>
      <c r="J26" s="209">
        <f>I26</f>
        <v>3039489.3360000001</v>
      </c>
      <c r="K26" s="209">
        <v>3739489.3360000001</v>
      </c>
    </row>
    <row r="27" spans="1:12" ht="15.75" x14ac:dyDescent="0.25">
      <c r="B27" s="53"/>
      <c r="G27" s="6" t="s">
        <v>574</v>
      </c>
      <c r="H27" s="162">
        <v>9000</v>
      </c>
      <c r="I27" s="300">
        <f>SUM(I21:I26)</f>
        <v>16262000</v>
      </c>
      <c r="J27" s="300">
        <f>SUM(J21:J26)</f>
        <v>16262000</v>
      </c>
      <c r="K27" s="301">
        <f>SUM(K21:K26)</f>
        <v>19362000</v>
      </c>
      <c r="L27" s="69"/>
    </row>
    <row r="28" spans="1:12" ht="10.15" customHeight="1" x14ac:dyDescent="0.2"/>
  </sheetData>
  <mergeCells count="25">
    <mergeCell ref="A26:G26"/>
    <mergeCell ref="A20:G20"/>
    <mergeCell ref="A21:G21"/>
    <mergeCell ref="A22:G22"/>
    <mergeCell ref="A23:G23"/>
    <mergeCell ref="A24:G24"/>
    <mergeCell ref="A25:G25"/>
    <mergeCell ref="A14:G14"/>
    <mergeCell ref="A16:K16"/>
    <mergeCell ref="A17:K17"/>
    <mergeCell ref="A18:G19"/>
    <mergeCell ref="H18:H19"/>
    <mergeCell ref="I18:K18"/>
    <mergeCell ref="A13:G13"/>
    <mergeCell ref="A1:K3"/>
    <mergeCell ref="A4:K4"/>
    <mergeCell ref="A5:K5"/>
    <mergeCell ref="A6:G7"/>
    <mergeCell ref="H6:H7"/>
    <mergeCell ref="I6:K6"/>
    <mergeCell ref="A8:G8"/>
    <mergeCell ref="A9:G9"/>
    <mergeCell ref="A10:G10"/>
    <mergeCell ref="A11:G11"/>
    <mergeCell ref="A12:G12"/>
  </mergeCells>
  <pageMargins left="0.59055118110236227" right="0.59055118110236227" top="0.59055118110236227" bottom="0.59055118110236227" header="0.31496062992125984" footer="0.31496062992125984"/>
  <pageSetup paperSize="9" scale="85" fitToHeight="2"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8" tint="0.59999389629810485"/>
    <pageSetUpPr fitToPage="1"/>
  </sheetPr>
  <dimension ref="A1:T28"/>
  <sheetViews>
    <sheetView view="pageBreakPreview" zoomScaleSheetLayoutView="100" workbookViewId="0">
      <pane xSplit="2" ySplit="3" topLeftCell="E4" activePane="bottomRight" state="frozen"/>
      <selection pane="topRight" activeCell="C1" sqref="C1"/>
      <selection pane="bottomLeft" activeCell="A4" sqref="A4"/>
      <selection pane="bottomRight" activeCell="I36" sqref="I35:I36"/>
    </sheetView>
  </sheetViews>
  <sheetFormatPr defaultColWidth="9.140625" defaultRowHeight="15" x14ac:dyDescent="0.2"/>
  <cols>
    <col min="1" max="1" width="16" style="333" customWidth="1"/>
    <col min="2" max="2" width="20" style="333" customWidth="1"/>
    <col min="3" max="3" width="9.7109375" style="333" customWidth="1"/>
    <col min="4" max="4" width="10.140625" style="333" customWidth="1"/>
    <col min="5" max="5" width="13.42578125" style="333" customWidth="1"/>
    <col min="6" max="6" width="12" style="333" customWidth="1"/>
    <col min="7" max="8" width="12.85546875" style="333" customWidth="1"/>
    <col min="9" max="9" width="15" style="333" customWidth="1"/>
    <col min="10" max="10" width="14.28515625" style="333" bestFit="1" customWidth="1"/>
    <col min="11" max="11" width="14.28515625" style="333" customWidth="1"/>
    <col min="12" max="12" width="14.42578125" style="333" customWidth="1"/>
    <col min="13" max="13" width="13.7109375" style="333" customWidth="1"/>
    <col min="14" max="14" width="14.5703125" style="333" customWidth="1"/>
    <col min="15" max="15" width="14" style="333" customWidth="1"/>
    <col min="16" max="16" width="15.5703125" style="333" customWidth="1"/>
    <col min="17" max="17" width="15.85546875" style="333" customWidth="1"/>
    <col min="18" max="19" width="16" style="333" customWidth="1"/>
    <col min="20" max="20" width="12.28515625" style="333" customWidth="1"/>
    <col min="21" max="16384" width="9.140625" style="333"/>
  </cols>
  <sheetData>
    <row r="1" spans="1:20" x14ac:dyDescent="0.2">
      <c r="A1" s="1058" t="s">
        <v>940</v>
      </c>
      <c r="B1" s="1058"/>
      <c r="C1" s="1058"/>
      <c r="D1" s="1058"/>
      <c r="E1" s="1058"/>
      <c r="F1" s="1058"/>
      <c r="G1" s="1058"/>
      <c r="H1" s="1058"/>
      <c r="I1" s="1058"/>
      <c r="J1" s="1058"/>
      <c r="K1" s="1058"/>
      <c r="L1" s="1058"/>
    </row>
    <row r="2" spans="1:20" ht="15.75" x14ac:dyDescent="0.2">
      <c r="A2" s="1059"/>
      <c r="B2" s="1060"/>
      <c r="C2" s="1060"/>
      <c r="D2" s="1060"/>
      <c r="E2" s="1060"/>
      <c r="F2" s="1060"/>
      <c r="G2" s="1060"/>
      <c r="H2" s="1060"/>
      <c r="I2" s="1060"/>
      <c r="J2" s="1060"/>
      <c r="K2" s="1060"/>
      <c r="L2" s="1060"/>
      <c r="M2" s="1060"/>
      <c r="N2" s="1060"/>
      <c r="O2" s="1060"/>
      <c r="P2" s="1060"/>
      <c r="Q2" s="1060"/>
      <c r="R2" s="1060"/>
      <c r="S2" s="1060"/>
    </row>
    <row r="3" spans="1:20" s="337" customFormat="1" ht="68.25" customHeight="1" x14ac:dyDescent="0.2">
      <c r="A3" s="334"/>
      <c r="B3" s="335"/>
      <c r="C3" s="335" t="s">
        <v>477</v>
      </c>
      <c r="D3" s="335" t="s">
        <v>941</v>
      </c>
      <c r="E3" s="335" t="s">
        <v>942</v>
      </c>
      <c r="F3" s="335" t="s">
        <v>943</v>
      </c>
      <c r="G3" s="335" t="s">
        <v>944</v>
      </c>
      <c r="H3" s="335" t="s">
        <v>945</v>
      </c>
      <c r="I3" s="335" t="s">
        <v>946</v>
      </c>
      <c r="J3" s="335" t="s">
        <v>1029</v>
      </c>
      <c r="K3" s="335" t="s">
        <v>947</v>
      </c>
      <c r="L3" s="335" t="s">
        <v>948</v>
      </c>
      <c r="M3" s="335" t="s">
        <v>478</v>
      </c>
      <c r="N3" s="335" t="s">
        <v>949</v>
      </c>
      <c r="O3" s="335" t="s">
        <v>950</v>
      </c>
      <c r="P3" s="335" t="s">
        <v>479</v>
      </c>
      <c r="Q3" s="335" t="s">
        <v>951</v>
      </c>
      <c r="R3" s="335" t="s">
        <v>952</v>
      </c>
      <c r="S3" s="335" t="s">
        <v>953</v>
      </c>
      <c r="T3" s="336" t="s">
        <v>954</v>
      </c>
    </row>
    <row r="4" spans="1:20" s="337" customFormat="1" ht="31.5" customHeight="1" x14ac:dyDescent="0.2">
      <c r="A4" s="1061" t="s">
        <v>955</v>
      </c>
      <c r="B4" s="351" t="s">
        <v>956</v>
      </c>
      <c r="C4" s="351">
        <v>1</v>
      </c>
      <c r="D4" s="351">
        <v>1</v>
      </c>
      <c r="E4" s="352">
        <v>37928.800000000003</v>
      </c>
      <c r="F4" s="353"/>
      <c r="G4" s="353"/>
      <c r="H4" s="353"/>
      <c r="I4" s="353"/>
      <c r="J4" s="353"/>
      <c r="K4" s="353"/>
      <c r="L4" s="353"/>
      <c r="M4" s="338">
        <f t="shared" ref="M4:M18" si="0">SUM(E4:L4)</f>
        <v>37928.800000000003</v>
      </c>
      <c r="N4" s="338">
        <f>M4*0.8</f>
        <v>30343.040000000005</v>
      </c>
      <c r="O4" s="338">
        <f>M4*0.8</f>
        <v>30343.040000000005</v>
      </c>
      <c r="P4" s="338">
        <f>(M4+N4+O4)*13</f>
        <v>1281993.4400000002</v>
      </c>
      <c r="Q4" s="338">
        <f t="shared" ref="Q4:Q21" si="1">E4*2.6</f>
        <v>98614.88</v>
      </c>
      <c r="R4" s="338">
        <f>P4+Q4</f>
        <v>1380608.3200000003</v>
      </c>
      <c r="S4" s="338">
        <f>R4*0.302</f>
        <v>416943.7126400001</v>
      </c>
      <c r="T4" s="354">
        <f>(P4+Q4)/C4/12</f>
        <v>115050.69333333336</v>
      </c>
    </row>
    <row r="5" spans="1:20" ht="24" hidden="1" x14ac:dyDescent="0.2">
      <c r="A5" s="1062"/>
      <c r="B5" s="339" t="s">
        <v>1030</v>
      </c>
      <c r="C5" s="339"/>
      <c r="D5" s="339"/>
      <c r="E5" s="338"/>
      <c r="F5" s="338"/>
      <c r="G5" s="338"/>
      <c r="H5" s="338"/>
      <c r="I5" s="338"/>
      <c r="J5" s="338"/>
      <c r="K5" s="338"/>
      <c r="L5" s="338"/>
      <c r="M5" s="338">
        <f t="shared" si="0"/>
        <v>0</v>
      </c>
      <c r="N5" s="338">
        <f>M5*0.8</f>
        <v>0</v>
      </c>
      <c r="O5" s="338">
        <f>M5*0.8</f>
        <v>0</v>
      </c>
      <c r="P5" s="338">
        <f>(M5+N5+O5)*13</f>
        <v>0</v>
      </c>
      <c r="Q5" s="338">
        <f t="shared" si="1"/>
        <v>0</v>
      </c>
      <c r="R5" s="338">
        <f>P5+Q5</f>
        <v>0</v>
      </c>
      <c r="S5" s="338">
        <f>R5*0.302</f>
        <v>0</v>
      </c>
      <c r="T5" s="354"/>
    </row>
    <row r="6" spans="1:20" ht="24" hidden="1" customHeight="1" x14ac:dyDescent="0.2">
      <c r="A6" s="1063" t="s">
        <v>957</v>
      </c>
      <c r="B6" s="339" t="s">
        <v>1031</v>
      </c>
      <c r="C6" s="339"/>
      <c r="D6" s="340"/>
      <c r="E6" s="338"/>
      <c r="F6" s="338"/>
      <c r="G6" s="338"/>
      <c r="H6" s="338"/>
      <c r="I6" s="338"/>
      <c r="J6" s="338"/>
      <c r="K6" s="338"/>
      <c r="L6" s="338"/>
      <c r="M6" s="341">
        <f t="shared" si="0"/>
        <v>0</v>
      </c>
      <c r="N6" s="338">
        <f t="shared" ref="N6:N21" si="2">M6*0.8</f>
        <v>0</v>
      </c>
      <c r="O6" s="338">
        <f t="shared" ref="O6:O19" si="3">M6*0.8</f>
        <v>0</v>
      </c>
      <c r="P6" s="338">
        <f>(M6+N6+O6)*12</f>
        <v>0</v>
      </c>
      <c r="Q6" s="338">
        <f t="shared" si="1"/>
        <v>0</v>
      </c>
      <c r="R6" s="338">
        <f t="shared" ref="R6:R20" si="4">P6+Q6</f>
        <v>0</v>
      </c>
      <c r="S6" s="338">
        <f t="shared" ref="S6:S19" si="5">R6*0.302</f>
        <v>0</v>
      </c>
      <c r="T6" s="354"/>
    </row>
    <row r="7" spans="1:20" x14ac:dyDescent="0.2">
      <c r="A7" s="1064"/>
      <c r="B7" s="339" t="s">
        <v>1032</v>
      </c>
      <c r="C7" s="339">
        <v>2</v>
      </c>
      <c r="D7" s="340">
        <v>2</v>
      </c>
      <c r="E7" s="338">
        <v>22012.25</v>
      </c>
      <c r="F7" s="338"/>
      <c r="G7" s="338">
        <v>2201.23</v>
      </c>
      <c r="H7" s="338">
        <v>5503.06</v>
      </c>
      <c r="I7" s="338"/>
      <c r="J7" s="338"/>
      <c r="K7" s="338">
        <v>12336.79</v>
      </c>
      <c r="L7" s="338"/>
      <c r="M7" s="338">
        <f t="shared" si="0"/>
        <v>42053.33</v>
      </c>
      <c r="N7" s="338">
        <f t="shared" si="2"/>
        <v>33642.664000000004</v>
      </c>
      <c r="O7" s="338">
        <f>M7*0.8</f>
        <v>33642.664000000004</v>
      </c>
      <c r="P7" s="338">
        <f t="shared" ref="P7:P21" si="6">(M7+N7+O7)*12</f>
        <v>1312063.8960000002</v>
      </c>
      <c r="Q7" s="338">
        <f t="shared" si="1"/>
        <v>57231.85</v>
      </c>
      <c r="R7" s="338">
        <f t="shared" si="4"/>
        <v>1369295.7460000003</v>
      </c>
      <c r="S7" s="338">
        <f t="shared" si="5"/>
        <v>413527.31529200007</v>
      </c>
      <c r="T7" s="354">
        <f>(P7+Q7)/C7/12</f>
        <v>57053.989416666678</v>
      </c>
    </row>
    <row r="8" spans="1:20" x14ac:dyDescent="0.2">
      <c r="A8" s="1064"/>
      <c r="B8" s="339" t="s">
        <v>958</v>
      </c>
      <c r="C8" s="339">
        <v>10.25</v>
      </c>
      <c r="D8" s="340">
        <v>10</v>
      </c>
      <c r="E8" s="338">
        <v>123906.83</v>
      </c>
      <c r="F8" s="338"/>
      <c r="G8" s="338">
        <v>31431.93</v>
      </c>
      <c r="H8" s="338">
        <v>30976.71</v>
      </c>
      <c r="I8" s="338">
        <v>15109</v>
      </c>
      <c r="J8" s="338"/>
      <c r="K8" s="338">
        <v>2933.05</v>
      </c>
      <c r="L8" s="338"/>
      <c r="M8" s="338">
        <f t="shared" si="0"/>
        <v>204357.52</v>
      </c>
      <c r="N8" s="338">
        <f t="shared" si="2"/>
        <v>163486.016</v>
      </c>
      <c r="O8" s="338">
        <f t="shared" si="3"/>
        <v>163486.016</v>
      </c>
      <c r="P8" s="338">
        <f t="shared" si="6"/>
        <v>6375954.6239999989</v>
      </c>
      <c r="Q8" s="338">
        <f t="shared" si="1"/>
        <v>322157.75800000003</v>
      </c>
      <c r="R8" s="338">
        <f t="shared" si="4"/>
        <v>6698112.3819999993</v>
      </c>
      <c r="S8" s="338">
        <f t="shared" si="5"/>
        <v>2022829.9393639998</v>
      </c>
      <c r="T8" s="354">
        <f>(P8+Q8+'[1]вознаграждение в группе'!W6)/C8/12</f>
        <v>57500.100666666665</v>
      </c>
    </row>
    <row r="9" spans="1:20" x14ac:dyDescent="0.2">
      <c r="A9" s="1064"/>
      <c r="B9" s="339" t="s">
        <v>1033</v>
      </c>
      <c r="C9" s="339">
        <v>6</v>
      </c>
      <c r="D9" s="340">
        <v>8</v>
      </c>
      <c r="E9" s="338">
        <v>49805.94</v>
      </c>
      <c r="F9" s="338">
        <v>1992.24</v>
      </c>
      <c r="G9" s="338">
        <v>8716.0400000000009</v>
      </c>
      <c r="H9" s="338"/>
      <c r="I9" s="338"/>
      <c r="J9" s="338"/>
      <c r="K9" s="338"/>
      <c r="L9" s="338">
        <v>18230.02</v>
      </c>
      <c r="M9" s="338">
        <f t="shared" si="0"/>
        <v>78744.240000000005</v>
      </c>
      <c r="N9" s="338">
        <f t="shared" si="2"/>
        <v>62995.392000000007</v>
      </c>
      <c r="O9" s="338">
        <f t="shared" si="3"/>
        <v>62995.392000000007</v>
      </c>
      <c r="P9" s="338">
        <f t="shared" si="6"/>
        <v>2456820.2880000006</v>
      </c>
      <c r="Q9" s="338">
        <f t="shared" si="1"/>
        <v>129495.44400000002</v>
      </c>
      <c r="R9" s="338">
        <f t="shared" si="4"/>
        <v>2586315.7320000008</v>
      </c>
      <c r="S9" s="338">
        <f t="shared" si="5"/>
        <v>781067.35106400016</v>
      </c>
      <c r="T9" s="354">
        <f>(P9-(F9+J9)*2.6*12)/C9/12</f>
        <v>33259.200000000012</v>
      </c>
    </row>
    <row r="10" spans="1:20" ht="13.5" hidden="1" customHeight="1" x14ac:dyDescent="0.2">
      <c r="A10" s="1064"/>
      <c r="B10" s="339" t="s">
        <v>959</v>
      </c>
      <c r="C10" s="339"/>
      <c r="D10" s="340"/>
      <c r="E10" s="338"/>
      <c r="F10" s="338"/>
      <c r="G10" s="338"/>
      <c r="H10" s="338"/>
      <c r="I10" s="338"/>
      <c r="J10" s="338"/>
      <c r="K10" s="338"/>
      <c r="L10" s="338"/>
      <c r="M10" s="338">
        <f t="shared" si="0"/>
        <v>0</v>
      </c>
      <c r="N10" s="338">
        <f t="shared" si="2"/>
        <v>0</v>
      </c>
      <c r="O10" s="338">
        <f t="shared" si="3"/>
        <v>0</v>
      </c>
      <c r="P10" s="338">
        <f t="shared" si="6"/>
        <v>0</v>
      </c>
      <c r="Q10" s="338">
        <f t="shared" si="1"/>
        <v>0</v>
      </c>
      <c r="R10" s="338">
        <f t="shared" si="4"/>
        <v>0</v>
      </c>
      <c r="S10" s="338">
        <f t="shared" si="5"/>
        <v>0</v>
      </c>
      <c r="T10" s="354"/>
    </row>
    <row r="11" spans="1:20" hidden="1" x14ac:dyDescent="0.2">
      <c r="A11" s="1064"/>
      <c r="B11" s="339" t="s">
        <v>1034</v>
      </c>
      <c r="C11" s="339"/>
      <c r="D11" s="340"/>
      <c r="E11" s="338"/>
      <c r="F11" s="338"/>
      <c r="G11" s="338"/>
      <c r="H11" s="338"/>
      <c r="I11" s="338"/>
      <c r="J11" s="338"/>
      <c r="K11" s="338"/>
      <c r="L11" s="338"/>
      <c r="M11" s="338">
        <f t="shared" si="0"/>
        <v>0</v>
      </c>
      <c r="N11" s="338">
        <f t="shared" si="2"/>
        <v>0</v>
      </c>
      <c r="O11" s="338">
        <f t="shared" si="3"/>
        <v>0</v>
      </c>
      <c r="P11" s="338">
        <f t="shared" si="6"/>
        <v>0</v>
      </c>
      <c r="Q11" s="338">
        <f t="shared" si="1"/>
        <v>0</v>
      </c>
      <c r="R11" s="338">
        <f t="shared" si="4"/>
        <v>0</v>
      </c>
      <c r="S11" s="338">
        <f t="shared" si="5"/>
        <v>0</v>
      </c>
      <c r="T11" s="354"/>
    </row>
    <row r="12" spans="1:20" ht="24" hidden="1" x14ac:dyDescent="0.2">
      <c r="A12" s="1064"/>
      <c r="B12" s="339" t="s">
        <v>1035</v>
      </c>
      <c r="C12" s="339"/>
      <c r="D12" s="340"/>
      <c r="E12" s="338"/>
      <c r="F12" s="338"/>
      <c r="G12" s="338"/>
      <c r="H12" s="338"/>
      <c r="I12" s="338"/>
      <c r="J12" s="338"/>
      <c r="K12" s="338"/>
      <c r="L12" s="338"/>
      <c r="M12" s="338">
        <f t="shared" si="0"/>
        <v>0</v>
      </c>
      <c r="N12" s="338">
        <f t="shared" si="2"/>
        <v>0</v>
      </c>
      <c r="O12" s="338">
        <f t="shared" si="3"/>
        <v>0</v>
      </c>
      <c r="P12" s="338">
        <f t="shared" si="6"/>
        <v>0</v>
      </c>
      <c r="Q12" s="338">
        <f t="shared" si="1"/>
        <v>0</v>
      </c>
      <c r="R12" s="338">
        <f t="shared" si="4"/>
        <v>0</v>
      </c>
      <c r="S12" s="338">
        <f t="shared" si="5"/>
        <v>0</v>
      </c>
      <c r="T12" s="354"/>
    </row>
    <row r="13" spans="1:20" ht="24" hidden="1" x14ac:dyDescent="0.2">
      <c r="A13" s="1064"/>
      <c r="B13" s="339" t="s">
        <v>1036</v>
      </c>
      <c r="C13" s="339"/>
      <c r="D13" s="340"/>
      <c r="E13" s="338"/>
      <c r="F13" s="338"/>
      <c r="G13" s="338"/>
      <c r="H13" s="338"/>
      <c r="I13" s="338"/>
      <c r="J13" s="338"/>
      <c r="K13" s="338"/>
      <c r="L13" s="338"/>
      <c r="M13" s="338">
        <f t="shared" si="0"/>
        <v>0</v>
      </c>
      <c r="N13" s="338">
        <f t="shared" si="2"/>
        <v>0</v>
      </c>
      <c r="O13" s="338">
        <f t="shared" si="3"/>
        <v>0</v>
      </c>
      <c r="P13" s="338">
        <f t="shared" si="6"/>
        <v>0</v>
      </c>
      <c r="Q13" s="338">
        <f t="shared" si="1"/>
        <v>0</v>
      </c>
      <c r="R13" s="338">
        <f t="shared" si="4"/>
        <v>0</v>
      </c>
      <c r="S13" s="338">
        <f t="shared" si="5"/>
        <v>0</v>
      </c>
      <c r="T13" s="354"/>
    </row>
    <row r="14" spans="1:20" hidden="1" x14ac:dyDescent="0.2">
      <c r="A14" s="1064"/>
      <c r="B14" s="339"/>
      <c r="C14" s="339"/>
      <c r="D14" s="340"/>
      <c r="E14" s="338"/>
      <c r="F14" s="338"/>
      <c r="G14" s="338"/>
      <c r="H14" s="338"/>
      <c r="I14" s="338"/>
      <c r="J14" s="338"/>
      <c r="K14" s="338"/>
      <c r="L14" s="338"/>
      <c r="M14" s="338">
        <f t="shared" si="0"/>
        <v>0</v>
      </c>
      <c r="N14" s="338">
        <f t="shared" si="2"/>
        <v>0</v>
      </c>
      <c r="O14" s="338">
        <f t="shared" si="3"/>
        <v>0</v>
      </c>
      <c r="P14" s="338">
        <f t="shared" si="6"/>
        <v>0</v>
      </c>
      <c r="Q14" s="338">
        <f t="shared" si="1"/>
        <v>0</v>
      </c>
      <c r="R14" s="338">
        <f t="shared" si="4"/>
        <v>0</v>
      </c>
      <c r="S14" s="338">
        <f t="shared" si="5"/>
        <v>0</v>
      </c>
      <c r="T14" s="354"/>
    </row>
    <row r="15" spans="1:20" hidden="1" x14ac:dyDescent="0.2">
      <c r="A15" s="1064"/>
      <c r="B15" s="339"/>
      <c r="C15" s="339"/>
      <c r="D15" s="340"/>
      <c r="E15" s="338"/>
      <c r="F15" s="338"/>
      <c r="G15" s="338"/>
      <c r="H15" s="338"/>
      <c r="I15" s="338"/>
      <c r="J15" s="338"/>
      <c r="K15" s="338"/>
      <c r="L15" s="338"/>
      <c r="M15" s="338">
        <f t="shared" si="0"/>
        <v>0</v>
      </c>
      <c r="N15" s="338">
        <f t="shared" si="2"/>
        <v>0</v>
      </c>
      <c r="O15" s="338">
        <f t="shared" si="3"/>
        <v>0</v>
      </c>
      <c r="P15" s="338">
        <f t="shared" si="6"/>
        <v>0</v>
      </c>
      <c r="Q15" s="338">
        <f t="shared" si="1"/>
        <v>0</v>
      </c>
      <c r="R15" s="338">
        <f t="shared" si="4"/>
        <v>0</v>
      </c>
      <c r="S15" s="338">
        <f t="shared" si="5"/>
        <v>0</v>
      </c>
      <c r="T15" s="354"/>
    </row>
    <row r="16" spans="1:20" hidden="1" x14ac:dyDescent="0.2">
      <c r="A16" s="1065"/>
      <c r="B16" s="339"/>
      <c r="C16" s="339"/>
      <c r="D16" s="340"/>
      <c r="E16" s="338"/>
      <c r="F16" s="338"/>
      <c r="G16" s="338"/>
      <c r="H16" s="338"/>
      <c r="I16" s="338"/>
      <c r="J16" s="338"/>
      <c r="K16" s="338"/>
      <c r="L16" s="338"/>
      <c r="M16" s="338">
        <f t="shared" si="0"/>
        <v>0</v>
      </c>
      <c r="N16" s="338">
        <f t="shared" si="2"/>
        <v>0</v>
      </c>
      <c r="O16" s="338">
        <f t="shared" si="3"/>
        <v>0</v>
      </c>
      <c r="P16" s="338">
        <f t="shared" si="6"/>
        <v>0</v>
      </c>
      <c r="Q16" s="338">
        <f t="shared" si="1"/>
        <v>0</v>
      </c>
      <c r="R16" s="338">
        <f t="shared" si="4"/>
        <v>0</v>
      </c>
      <c r="S16" s="338">
        <f t="shared" si="5"/>
        <v>0</v>
      </c>
      <c r="T16" s="354"/>
    </row>
    <row r="17" spans="1:20" x14ac:dyDescent="0.2">
      <c r="A17" s="1063" t="s">
        <v>960</v>
      </c>
      <c r="B17" s="339" t="s">
        <v>961</v>
      </c>
      <c r="C17" s="339">
        <v>0.5</v>
      </c>
      <c r="D17" s="340">
        <v>1</v>
      </c>
      <c r="E17" s="338">
        <v>7351.22</v>
      </c>
      <c r="F17" s="338"/>
      <c r="G17" s="338">
        <v>1470.24</v>
      </c>
      <c r="H17" s="338"/>
      <c r="I17" s="338"/>
      <c r="J17" s="338"/>
      <c r="K17" s="338"/>
      <c r="L17" s="338"/>
      <c r="M17" s="338">
        <f t="shared" si="0"/>
        <v>8821.4600000000009</v>
      </c>
      <c r="N17" s="338">
        <f t="shared" si="2"/>
        <v>7057.1680000000015</v>
      </c>
      <c r="O17" s="338">
        <f t="shared" si="3"/>
        <v>7057.1680000000015</v>
      </c>
      <c r="P17" s="338">
        <f t="shared" si="6"/>
        <v>275229.55200000003</v>
      </c>
      <c r="Q17" s="338">
        <f t="shared" si="1"/>
        <v>19113.172000000002</v>
      </c>
      <c r="R17" s="338">
        <f t="shared" si="4"/>
        <v>294342.72400000005</v>
      </c>
      <c r="S17" s="338">
        <f t="shared" si="5"/>
        <v>88891.502648000009</v>
      </c>
      <c r="T17" s="354">
        <f>(P17+Q17)/C17/12</f>
        <v>49057.120666666677</v>
      </c>
    </row>
    <row r="18" spans="1:20" ht="24" x14ac:dyDescent="0.2">
      <c r="A18" s="1064"/>
      <c r="B18" s="339" t="s">
        <v>1037</v>
      </c>
      <c r="C18" s="339">
        <v>0.5</v>
      </c>
      <c r="D18" s="340">
        <v>1</v>
      </c>
      <c r="E18" s="338">
        <v>4172.17</v>
      </c>
      <c r="F18" s="338"/>
      <c r="G18" s="338">
        <v>1251.6500000000001</v>
      </c>
      <c r="H18" s="338"/>
      <c r="I18" s="338"/>
      <c r="J18" s="338"/>
      <c r="K18" s="338"/>
      <c r="L18" s="338">
        <v>972.18</v>
      </c>
      <c r="M18" s="338">
        <f t="shared" si="0"/>
        <v>6396</v>
      </c>
      <c r="N18" s="338">
        <f t="shared" si="2"/>
        <v>5116.8</v>
      </c>
      <c r="O18" s="338">
        <f t="shared" si="3"/>
        <v>5116.8</v>
      </c>
      <c r="P18" s="338">
        <f t="shared" si="6"/>
        <v>199555.19999999998</v>
      </c>
      <c r="Q18" s="338">
        <f t="shared" si="1"/>
        <v>10847.642</v>
      </c>
      <c r="R18" s="338">
        <f t="shared" si="4"/>
        <v>210402.84199999998</v>
      </c>
      <c r="S18" s="338">
        <f t="shared" si="5"/>
        <v>63541.65828399999</v>
      </c>
      <c r="T18" s="354">
        <f>(P18-(F18+J18)*2.6*12)/C18/12</f>
        <v>33259.199999999997</v>
      </c>
    </row>
    <row r="19" spans="1:20" hidden="1" x14ac:dyDescent="0.2">
      <c r="A19" s="1064"/>
      <c r="B19" s="339" t="s">
        <v>1038</v>
      </c>
      <c r="C19" s="339"/>
      <c r="D19" s="340"/>
      <c r="E19" s="338"/>
      <c r="F19" s="338"/>
      <c r="G19" s="338"/>
      <c r="H19" s="338"/>
      <c r="I19" s="338"/>
      <c r="J19" s="338"/>
      <c r="K19" s="338"/>
      <c r="L19" s="338"/>
      <c r="M19" s="338"/>
      <c r="N19" s="338">
        <f t="shared" si="2"/>
        <v>0</v>
      </c>
      <c r="O19" s="338">
        <f t="shared" si="3"/>
        <v>0</v>
      </c>
      <c r="P19" s="338">
        <f t="shared" si="6"/>
        <v>0</v>
      </c>
      <c r="Q19" s="338">
        <f t="shared" si="1"/>
        <v>0</v>
      </c>
      <c r="R19" s="338">
        <f t="shared" si="4"/>
        <v>0</v>
      </c>
      <c r="S19" s="338">
        <f t="shared" si="5"/>
        <v>0</v>
      </c>
      <c r="T19" s="354"/>
    </row>
    <row r="20" spans="1:20" ht="24" hidden="1" x14ac:dyDescent="0.2">
      <c r="A20" s="1064"/>
      <c r="B20" s="339" t="s">
        <v>962</v>
      </c>
      <c r="C20" s="339"/>
      <c r="D20" s="340"/>
      <c r="E20" s="338"/>
      <c r="F20" s="338"/>
      <c r="G20" s="338"/>
      <c r="H20" s="338"/>
      <c r="I20" s="338"/>
      <c r="J20" s="338"/>
      <c r="K20" s="338"/>
      <c r="L20" s="338"/>
      <c r="M20" s="338">
        <f>SUM(E20:L20)</f>
        <v>0</v>
      </c>
      <c r="N20" s="338">
        <f t="shared" si="2"/>
        <v>0</v>
      </c>
      <c r="O20" s="338">
        <f>M20*0.8</f>
        <v>0</v>
      </c>
      <c r="P20" s="338">
        <f t="shared" si="6"/>
        <v>0</v>
      </c>
      <c r="Q20" s="338">
        <f t="shared" si="1"/>
        <v>0</v>
      </c>
      <c r="R20" s="338">
        <f t="shared" si="4"/>
        <v>0</v>
      </c>
      <c r="S20" s="338">
        <f>R20*0.302</f>
        <v>0</v>
      </c>
      <c r="T20" s="354"/>
    </row>
    <row r="21" spans="1:20" ht="60" x14ac:dyDescent="0.2">
      <c r="A21" s="1065"/>
      <c r="B21" s="339" t="s">
        <v>963</v>
      </c>
      <c r="C21" s="340">
        <v>8.6</v>
      </c>
      <c r="D21" s="340">
        <v>11</v>
      </c>
      <c r="E21" s="338">
        <v>61733.82</v>
      </c>
      <c r="F21" s="338">
        <v>1336.43</v>
      </c>
      <c r="G21" s="338">
        <v>12700.8</v>
      </c>
      <c r="H21" s="338"/>
      <c r="I21" s="338"/>
      <c r="J21" s="338">
        <v>2832.31</v>
      </c>
      <c r="K21" s="338"/>
      <c r="L21" s="338">
        <v>35576.58</v>
      </c>
      <c r="M21" s="338">
        <f>SUM(E21:L21)</f>
        <v>114179.94</v>
      </c>
      <c r="N21" s="338">
        <f t="shared" si="2"/>
        <v>91343.952000000005</v>
      </c>
      <c r="O21" s="338">
        <f>M21*0.8</f>
        <v>91343.952000000005</v>
      </c>
      <c r="P21" s="338">
        <f t="shared" si="6"/>
        <v>3562414.1279999996</v>
      </c>
      <c r="Q21" s="338">
        <f t="shared" si="1"/>
        <v>160507.932</v>
      </c>
      <c r="R21" s="338">
        <f>P21+Q21</f>
        <v>3722922.0599999996</v>
      </c>
      <c r="S21" s="338">
        <f t="shared" ref="S21" si="7">R21*0.302</f>
        <v>1124322.4621199998</v>
      </c>
      <c r="T21" s="354">
        <f>(P21-(F21+J21)*2.6*12)/C21/12</f>
        <v>33259.199999999997</v>
      </c>
    </row>
    <row r="22" spans="1:20" x14ac:dyDescent="0.2">
      <c r="A22" s="342" t="s">
        <v>964</v>
      </c>
      <c r="B22" s="340"/>
      <c r="C22" s="340">
        <f>SUM(C4:C21)</f>
        <v>28.85</v>
      </c>
      <c r="D22" s="340">
        <f>SUM(D4:D21)</f>
        <v>34</v>
      </c>
      <c r="E22" s="338">
        <f>SUM(E4:E21)</f>
        <v>306911.03000000003</v>
      </c>
      <c r="F22" s="338">
        <f t="shared" ref="F22:L22" si="8">SUM(F5:F21)</f>
        <v>3328.67</v>
      </c>
      <c r="G22" s="338">
        <f t="shared" si="8"/>
        <v>57771.89</v>
      </c>
      <c r="H22" s="338">
        <f t="shared" si="8"/>
        <v>36479.769999999997</v>
      </c>
      <c r="I22" s="338">
        <f t="shared" si="8"/>
        <v>15109</v>
      </c>
      <c r="J22" s="338">
        <f t="shared" si="8"/>
        <v>2832.31</v>
      </c>
      <c r="K22" s="338">
        <f t="shared" si="8"/>
        <v>15269.84</v>
      </c>
      <c r="L22" s="338">
        <f t="shared" si="8"/>
        <v>54778.78</v>
      </c>
      <c r="M22" s="338">
        <f t="shared" ref="M22:S22" si="9">SUM(M4:M21)</f>
        <v>492481.29000000004</v>
      </c>
      <c r="N22" s="338">
        <f t="shared" si="9"/>
        <v>393985.03200000001</v>
      </c>
      <c r="O22" s="338">
        <f t="shared" si="9"/>
        <v>393985.03200000001</v>
      </c>
      <c r="P22" s="338">
        <f t="shared" si="9"/>
        <v>15464031.127999999</v>
      </c>
      <c r="Q22" s="338">
        <f t="shared" si="9"/>
        <v>797968.67800000007</v>
      </c>
      <c r="R22" s="338">
        <f>SUM(R4:R21)+0.19</f>
        <v>16261999.995999997</v>
      </c>
      <c r="S22" s="338">
        <f t="shared" si="9"/>
        <v>4911123.941412</v>
      </c>
      <c r="T22" s="355"/>
    </row>
    <row r="23" spans="1:20" x14ac:dyDescent="0.2">
      <c r="A23" s="343"/>
      <c r="B23" s="344"/>
      <c r="C23" s="344"/>
      <c r="D23" s="344"/>
      <c r="E23" s="345"/>
      <c r="F23" s="345"/>
      <c r="G23" s="345"/>
      <c r="H23" s="345"/>
      <c r="I23" s="345"/>
      <c r="J23" s="345"/>
      <c r="K23" s="345"/>
      <c r="L23" s="345"/>
      <c r="M23" s="345"/>
      <c r="N23" s="345"/>
      <c r="O23" s="345"/>
      <c r="P23" s="345"/>
      <c r="Q23" s="345"/>
      <c r="R23" s="345"/>
      <c r="S23" s="345"/>
    </row>
    <row r="24" spans="1:20" x14ac:dyDescent="0.2">
      <c r="A24" s="346"/>
      <c r="B24" s="347"/>
      <c r="C24" s="347"/>
      <c r="D24" s="347"/>
      <c r="E24" s="348"/>
      <c r="F24" s="348"/>
      <c r="G24" s="348"/>
      <c r="H24" s="348"/>
      <c r="I24" s="348"/>
      <c r="J24" s="348"/>
      <c r="K24" s="348"/>
      <c r="L24" s="348"/>
      <c r="M24" s="348"/>
      <c r="N24" s="348"/>
      <c r="O24" s="348"/>
      <c r="P24" s="348"/>
      <c r="Q24" s="348"/>
      <c r="R24" s="348"/>
      <c r="S24" s="348"/>
    </row>
    <row r="25" spans="1:20" x14ac:dyDescent="0.2">
      <c r="R25" s="229">
        <f>(L7+L8)*2.6*12</f>
        <v>0</v>
      </c>
    </row>
    <row r="26" spans="1:20" x14ac:dyDescent="0.2">
      <c r="R26" s="349">
        <v>16262000</v>
      </c>
    </row>
    <row r="27" spans="1:20" x14ac:dyDescent="0.2">
      <c r="R27" s="350"/>
    </row>
    <row r="28" spans="1:20" x14ac:dyDescent="0.2">
      <c r="R28" s="349">
        <f>R22-R26</f>
        <v>-4.0000025182962418E-3</v>
      </c>
    </row>
  </sheetData>
  <mergeCells count="5">
    <mergeCell ref="A1:L1"/>
    <mergeCell ref="A2:S2"/>
    <mergeCell ref="A4:A5"/>
    <mergeCell ref="A6:A16"/>
    <mergeCell ref="A17:A21"/>
  </mergeCells>
  <pageMargins left="0.7" right="0.7" top="0.75" bottom="0.75" header="0.3" footer="0.3"/>
  <pageSetup paperSize="9" scale="31"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Q129"/>
  <sheetViews>
    <sheetView view="pageBreakPreview" topLeftCell="A56" zoomScale="110" zoomScaleNormal="100" zoomScaleSheetLayoutView="110" workbookViewId="0">
      <selection activeCell="J40" sqref="J40:K40"/>
    </sheetView>
  </sheetViews>
  <sheetFormatPr defaultRowHeight="12.75" x14ac:dyDescent="0.2"/>
  <cols>
    <col min="1" max="1" width="13.42578125" customWidth="1"/>
    <col min="3" max="3" width="10.28515625" customWidth="1"/>
    <col min="4" max="4" width="12.5703125" customWidth="1"/>
    <col min="5" max="5" width="12.28515625" customWidth="1"/>
    <col min="6" max="6" width="12.42578125" customWidth="1"/>
    <col min="7" max="7" width="12.7109375" customWidth="1"/>
    <col min="8" max="8" width="12.28515625" customWidth="1"/>
    <col min="9" max="9" width="12" customWidth="1"/>
    <col min="10" max="10" width="12.42578125" customWidth="1"/>
    <col min="11" max="11" width="10.5703125" customWidth="1"/>
    <col min="12" max="12" width="15.28515625" customWidth="1"/>
    <col min="13" max="13" width="15.7109375" customWidth="1"/>
    <col min="14" max="14" width="14.5703125" style="65" customWidth="1"/>
    <col min="15" max="15" width="13.140625" style="243" customWidth="1"/>
    <col min="16" max="16" width="9.5703125" style="239" bestFit="1" customWidth="1"/>
    <col min="17" max="17" width="12.42578125" customWidth="1"/>
    <col min="257" max="257" width="13.42578125" customWidth="1"/>
    <col min="259" max="259" width="10.28515625" customWidth="1"/>
    <col min="260" max="260" width="12.5703125" customWidth="1"/>
    <col min="261" max="261" width="12.28515625" customWidth="1"/>
    <col min="262" max="262" width="12.42578125" customWidth="1"/>
    <col min="263" max="263" width="12.7109375" customWidth="1"/>
    <col min="264" max="264" width="12.28515625" customWidth="1"/>
    <col min="265" max="265" width="12" customWidth="1"/>
    <col min="266" max="266" width="12.42578125" customWidth="1"/>
    <col min="267" max="267" width="10.5703125" customWidth="1"/>
    <col min="268" max="268" width="15.28515625" customWidth="1"/>
    <col min="269" max="269" width="15.7109375" customWidth="1"/>
    <col min="270" max="270" width="14.5703125" customWidth="1"/>
    <col min="271" max="271" width="20.140625" customWidth="1"/>
    <col min="272" max="272" width="9.5703125" bestFit="1" customWidth="1"/>
    <col min="273" max="273" width="12.42578125" customWidth="1"/>
    <col min="513" max="513" width="13.42578125" customWidth="1"/>
    <col min="515" max="515" width="10.28515625" customWidth="1"/>
    <col min="516" max="516" width="12.5703125" customWidth="1"/>
    <col min="517" max="517" width="12.28515625" customWidth="1"/>
    <col min="518" max="518" width="12.42578125" customWidth="1"/>
    <col min="519" max="519" width="12.7109375" customWidth="1"/>
    <col min="520" max="520" width="12.28515625" customWidth="1"/>
    <col min="521" max="521" width="12" customWidth="1"/>
    <col min="522" max="522" width="12.42578125" customWidth="1"/>
    <col min="523" max="523" width="10.5703125" customWidth="1"/>
    <col min="524" max="524" width="15.28515625" customWidth="1"/>
    <col min="525" max="525" width="15.7109375" customWidth="1"/>
    <col min="526" max="526" width="14.5703125" customWidth="1"/>
    <col min="527" max="527" width="20.140625" customWidth="1"/>
    <col min="528" max="528" width="9.5703125" bestFit="1" customWidth="1"/>
    <col min="529" max="529" width="12.42578125" customWidth="1"/>
    <col min="769" max="769" width="13.42578125" customWidth="1"/>
    <col min="771" max="771" width="10.28515625" customWidth="1"/>
    <col min="772" max="772" width="12.5703125" customWidth="1"/>
    <col min="773" max="773" width="12.28515625" customWidth="1"/>
    <col min="774" max="774" width="12.42578125" customWidth="1"/>
    <col min="775" max="775" width="12.7109375" customWidth="1"/>
    <col min="776" max="776" width="12.28515625" customWidth="1"/>
    <col min="777" max="777" width="12" customWidth="1"/>
    <col min="778" max="778" width="12.42578125" customWidth="1"/>
    <col min="779" max="779" width="10.5703125" customWidth="1"/>
    <col min="780" max="780" width="15.28515625" customWidth="1"/>
    <col min="781" max="781" width="15.7109375" customWidth="1"/>
    <col min="782" max="782" width="14.5703125" customWidth="1"/>
    <col min="783" max="783" width="20.140625" customWidth="1"/>
    <col min="784" max="784" width="9.5703125" bestFit="1" customWidth="1"/>
    <col min="785" max="785" width="12.42578125" customWidth="1"/>
    <col min="1025" max="1025" width="13.42578125" customWidth="1"/>
    <col min="1027" max="1027" width="10.28515625" customWidth="1"/>
    <col min="1028" max="1028" width="12.5703125" customWidth="1"/>
    <col min="1029" max="1029" width="12.28515625" customWidth="1"/>
    <col min="1030" max="1030" width="12.42578125" customWidth="1"/>
    <col min="1031" max="1031" width="12.7109375" customWidth="1"/>
    <col min="1032" max="1032" width="12.28515625" customWidth="1"/>
    <col min="1033" max="1033" width="12" customWidth="1"/>
    <col min="1034" max="1034" width="12.42578125" customWidth="1"/>
    <col min="1035" max="1035" width="10.5703125" customWidth="1"/>
    <col min="1036" max="1036" width="15.28515625" customWidth="1"/>
    <col min="1037" max="1037" width="15.7109375" customWidth="1"/>
    <col min="1038" max="1038" width="14.5703125" customWidth="1"/>
    <col min="1039" max="1039" width="20.140625" customWidth="1"/>
    <col min="1040" max="1040" width="9.5703125" bestFit="1" customWidth="1"/>
    <col min="1041" max="1041" width="12.42578125" customWidth="1"/>
    <col min="1281" max="1281" width="13.42578125" customWidth="1"/>
    <col min="1283" max="1283" width="10.28515625" customWidth="1"/>
    <col min="1284" max="1284" width="12.5703125" customWidth="1"/>
    <col min="1285" max="1285" width="12.28515625" customWidth="1"/>
    <col min="1286" max="1286" width="12.42578125" customWidth="1"/>
    <col min="1287" max="1287" width="12.7109375" customWidth="1"/>
    <col min="1288" max="1288" width="12.28515625" customWidth="1"/>
    <col min="1289" max="1289" width="12" customWidth="1"/>
    <col min="1290" max="1290" width="12.42578125" customWidth="1"/>
    <col min="1291" max="1291" width="10.5703125" customWidth="1"/>
    <col min="1292" max="1292" width="15.28515625" customWidth="1"/>
    <col min="1293" max="1293" width="15.7109375" customWidth="1"/>
    <col min="1294" max="1294" width="14.5703125" customWidth="1"/>
    <col min="1295" max="1295" width="20.140625" customWidth="1"/>
    <col min="1296" max="1296" width="9.5703125" bestFit="1" customWidth="1"/>
    <col min="1297" max="1297" width="12.42578125" customWidth="1"/>
    <col min="1537" max="1537" width="13.42578125" customWidth="1"/>
    <col min="1539" max="1539" width="10.28515625" customWidth="1"/>
    <col min="1540" max="1540" width="12.5703125" customWidth="1"/>
    <col min="1541" max="1541" width="12.28515625" customWidth="1"/>
    <col min="1542" max="1542" width="12.42578125" customWidth="1"/>
    <col min="1543" max="1543" width="12.7109375" customWidth="1"/>
    <col min="1544" max="1544" width="12.28515625" customWidth="1"/>
    <col min="1545" max="1545" width="12" customWidth="1"/>
    <col min="1546" max="1546" width="12.42578125" customWidth="1"/>
    <col min="1547" max="1547" width="10.5703125" customWidth="1"/>
    <col min="1548" max="1548" width="15.28515625" customWidth="1"/>
    <col min="1549" max="1549" width="15.7109375" customWidth="1"/>
    <col min="1550" max="1550" width="14.5703125" customWidth="1"/>
    <col min="1551" max="1551" width="20.140625" customWidth="1"/>
    <col min="1552" max="1552" width="9.5703125" bestFit="1" customWidth="1"/>
    <col min="1553" max="1553" width="12.42578125" customWidth="1"/>
    <col min="1793" max="1793" width="13.42578125" customWidth="1"/>
    <col min="1795" max="1795" width="10.28515625" customWidth="1"/>
    <col min="1796" max="1796" width="12.5703125" customWidth="1"/>
    <col min="1797" max="1797" width="12.28515625" customWidth="1"/>
    <col min="1798" max="1798" width="12.42578125" customWidth="1"/>
    <col min="1799" max="1799" width="12.7109375" customWidth="1"/>
    <col min="1800" max="1800" width="12.28515625" customWidth="1"/>
    <col min="1801" max="1801" width="12" customWidth="1"/>
    <col min="1802" max="1802" width="12.42578125" customWidth="1"/>
    <col min="1803" max="1803" width="10.5703125" customWidth="1"/>
    <col min="1804" max="1804" width="15.28515625" customWidth="1"/>
    <col min="1805" max="1805" width="15.7109375" customWidth="1"/>
    <col min="1806" max="1806" width="14.5703125" customWidth="1"/>
    <col min="1807" max="1807" width="20.140625" customWidth="1"/>
    <col min="1808" max="1808" width="9.5703125" bestFit="1" customWidth="1"/>
    <col min="1809" max="1809" width="12.42578125" customWidth="1"/>
    <col min="2049" max="2049" width="13.42578125" customWidth="1"/>
    <col min="2051" max="2051" width="10.28515625" customWidth="1"/>
    <col min="2052" max="2052" width="12.5703125" customWidth="1"/>
    <col min="2053" max="2053" width="12.28515625" customWidth="1"/>
    <col min="2054" max="2054" width="12.42578125" customWidth="1"/>
    <col min="2055" max="2055" width="12.7109375" customWidth="1"/>
    <col min="2056" max="2056" width="12.28515625" customWidth="1"/>
    <col min="2057" max="2057" width="12" customWidth="1"/>
    <col min="2058" max="2058" width="12.42578125" customWidth="1"/>
    <col min="2059" max="2059" width="10.5703125" customWidth="1"/>
    <col min="2060" max="2060" width="15.28515625" customWidth="1"/>
    <col min="2061" max="2061" width="15.7109375" customWidth="1"/>
    <col min="2062" max="2062" width="14.5703125" customWidth="1"/>
    <col min="2063" max="2063" width="20.140625" customWidth="1"/>
    <col min="2064" max="2064" width="9.5703125" bestFit="1" customWidth="1"/>
    <col min="2065" max="2065" width="12.42578125" customWidth="1"/>
    <col min="2305" max="2305" width="13.42578125" customWidth="1"/>
    <col min="2307" max="2307" width="10.28515625" customWidth="1"/>
    <col min="2308" max="2308" width="12.5703125" customWidth="1"/>
    <col min="2309" max="2309" width="12.28515625" customWidth="1"/>
    <col min="2310" max="2310" width="12.42578125" customWidth="1"/>
    <col min="2311" max="2311" width="12.7109375" customWidth="1"/>
    <col min="2312" max="2312" width="12.28515625" customWidth="1"/>
    <col min="2313" max="2313" width="12" customWidth="1"/>
    <col min="2314" max="2314" width="12.42578125" customWidth="1"/>
    <col min="2315" max="2315" width="10.5703125" customWidth="1"/>
    <col min="2316" max="2316" width="15.28515625" customWidth="1"/>
    <col min="2317" max="2317" width="15.7109375" customWidth="1"/>
    <col min="2318" max="2318" width="14.5703125" customWidth="1"/>
    <col min="2319" max="2319" width="20.140625" customWidth="1"/>
    <col min="2320" max="2320" width="9.5703125" bestFit="1" customWidth="1"/>
    <col min="2321" max="2321" width="12.42578125" customWidth="1"/>
    <col min="2561" max="2561" width="13.42578125" customWidth="1"/>
    <col min="2563" max="2563" width="10.28515625" customWidth="1"/>
    <col min="2564" max="2564" width="12.5703125" customWidth="1"/>
    <col min="2565" max="2565" width="12.28515625" customWidth="1"/>
    <col min="2566" max="2566" width="12.42578125" customWidth="1"/>
    <col min="2567" max="2567" width="12.7109375" customWidth="1"/>
    <col min="2568" max="2568" width="12.28515625" customWidth="1"/>
    <col min="2569" max="2569" width="12" customWidth="1"/>
    <col min="2570" max="2570" width="12.42578125" customWidth="1"/>
    <col min="2571" max="2571" width="10.5703125" customWidth="1"/>
    <col min="2572" max="2572" width="15.28515625" customWidth="1"/>
    <col min="2573" max="2573" width="15.7109375" customWidth="1"/>
    <col min="2574" max="2574" width="14.5703125" customWidth="1"/>
    <col min="2575" max="2575" width="20.140625" customWidth="1"/>
    <col min="2576" max="2576" width="9.5703125" bestFit="1" customWidth="1"/>
    <col min="2577" max="2577" width="12.42578125" customWidth="1"/>
    <col min="2817" max="2817" width="13.42578125" customWidth="1"/>
    <col min="2819" max="2819" width="10.28515625" customWidth="1"/>
    <col min="2820" max="2820" width="12.5703125" customWidth="1"/>
    <col min="2821" max="2821" width="12.28515625" customWidth="1"/>
    <col min="2822" max="2822" width="12.42578125" customWidth="1"/>
    <col min="2823" max="2823" width="12.7109375" customWidth="1"/>
    <col min="2824" max="2824" width="12.28515625" customWidth="1"/>
    <col min="2825" max="2825" width="12" customWidth="1"/>
    <col min="2826" max="2826" width="12.42578125" customWidth="1"/>
    <col min="2827" max="2827" width="10.5703125" customWidth="1"/>
    <col min="2828" max="2828" width="15.28515625" customWidth="1"/>
    <col min="2829" max="2829" width="15.7109375" customWidth="1"/>
    <col min="2830" max="2830" width="14.5703125" customWidth="1"/>
    <col min="2831" max="2831" width="20.140625" customWidth="1"/>
    <col min="2832" max="2832" width="9.5703125" bestFit="1" customWidth="1"/>
    <col min="2833" max="2833" width="12.42578125" customWidth="1"/>
    <col min="3073" max="3073" width="13.42578125" customWidth="1"/>
    <col min="3075" max="3075" width="10.28515625" customWidth="1"/>
    <col min="3076" max="3076" width="12.5703125" customWidth="1"/>
    <col min="3077" max="3077" width="12.28515625" customWidth="1"/>
    <col min="3078" max="3078" width="12.42578125" customWidth="1"/>
    <col min="3079" max="3079" width="12.7109375" customWidth="1"/>
    <col min="3080" max="3080" width="12.28515625" customWidth="1"/>
    <col min="3081" max="3081" width="12" customWidth="1"/>
    <col min="3082" max="3082" width="12.42578125" customWidth="1"/>
    <col min="3083" max="3083" width="10.5703125" customWidth="1"/>
    <col min="3084" max="3084" width="15.28515625" customWidth="1"/>
    <col min="3085" max="3085" width="15.7109375" customWidth="1"/>
    <col min="3086" max="3086" width="14.5703125" customWidth="1"/>
    <col min="3087" max="3087" width="20.140625" customWidth="1"/>
    <col min="3088" max="3088" width="9.5703125" bestFit="1" customWidth="1"/>
    <col min="3089" max="3089" width="12.42578125" customWidth="1"/>
    <col min="3329" max="3329" width="13.42578125" customWidth="1"/>
    <col min="3331" max="3331" width="10.28515625" customWidth="1"/>
    <col min="3332" max="3332" width="12.5703125" customWidth="1"/>
    <col min="3333" max="3333" width="12.28515625" customWidth="1"/>
    <col min="3334" max="3334" width="12.42578125" customWidth="1"/>
    <col min="3335" max="3335" width="12.7109375" customWidth="1"/>
    <col min="3336" max="3336" width="12.28515625" customWidth="1"/>
    <col min="3337" max="3337" width="12" customWidth="1"/>
    <col min="3338" max="3338" width="12.42578125" customWidth="1"/>
    <col min="3339" max="3339" width="10.5703125" customWidth="1"/>
    <col min="3340" max="3340" width="15.28515625" customWidth="1"/>
    <col min="3341" max="3341" width="15.7109375" customWidth="1"/>
    <col min="3342" max="3342" width="14.5703125" customWidth="1"/>
    <col min="3343" max="3343" width="20.140625" customWidth="1"/>
    <col min="3344" max="3344" width="9.5703125" bestFit="1" customWidth="1"/>
    <col min="3345" max="3345" width="12.42578125" customWidth="1"/>
    <col min="3585" max="3585" width="13.42578125" customWidth="1"/>
    <col min="3587" max="3587" width="10.28515625" customWidth="1"/>
    <col min="3588" max="3588" width="12.5703125" customWidth="1"/>
    <col min="3589" max="3589" width="12.28515625" customWidth="1"/>
    <col min="3590" max="3590" width="12.42578125" customWidth="1"/>
    <col min="3591" max="3591" width="12.7109375" customWidth="1"/>
    <col min="3592" max="3592" width="12.28515625" customWidth="1"/>
    <col min="3593" max="3593" width="12" customWidth="1"/>
    <col min="3594" max="3594" width="12.42578125" customWidth="1"/>
    <col min="3595" max="3595" width="10.5703125" customWidth="1"/>
    <col min="3596" max="3596" width="15.28515625" customWidth="1"/>
    <col min="3597" max="3597" width="15.7109375" customWidth="1"/>
    <col min="3598" max="3598" width="14.5703125" customWidth="1"/>
    <col min="3599" max="3599" width="20.140625" customWidth="1"/>
    <col min="3600" max="3600" width="9.5703125" bestFit="1" customWidth="1"/>
    <col min="3601" max="3601" width="12.42578125" customWidth="1"/>
    <col min="3841" max="3841" width="13.42578125" customWidth="1"/>
    <col min="3843" max="3843" width="10.28515625" customWidth="1"/>
    <col min="3844" max="3844" width="12.5703125" customWidth="1"/>
    <col min="3845" max="3845" width="12.28515625" customWidth="1"/>
    <col min="3846" max="3846" width="12.42578125" customWidth="1"/>
    <col min="3847" max="3847" width="12.7109375" customWidth="1"/>
    <col min="3848" max="3848" width="12.28515625" customWidth="1"/>
    <col min="3849" max="3849" width="12" customWidth="1"/>
    <col min="3850" max="3850" width="12.42578125" customWidth="1"/>
    <col min="3851" max="3851" width="10.5703125" customWidth="1"/>
    <col min="3852" max="3852" width="15.28515625" customWidth="1"/>
    <col min="3853" max="3853" width="15.7109375" customWidth="1"/>
    <col min="3854" max="3854" width="14.5703125" customWidth="1"/>
    <col min="3855" max="3855" width="20.140625" customWidth="1"/>
    <col min="3856" max="3856" width="9.5703125" bestFit="1" customWidth="1"/>
    <col min="3857" max="3857" width="12.42578125" customWidth="1"/>
    <col min="4097" max="4097" width="13.42578125" customWidth="1"/>
    <col min="4099" max="4099" width="10.28515625" customWidth="1"/>
    <col min="4100" max="4100" width="12.5703125" customWidth="1"/>
    <col min="4101" max="4101" width="12.28515625" customWidth="1"/>
    <col min="4102" max="4102" width="12.42578125" customWidth="1"/>
    <col min="4103" max="4103" width="12.7109375" customWidth="1"/>
    <col min="4104" max="4104" width="12.28515625" customWidth="1"/>
    <col min="4105" max="4105" width="12" customWidth="1"/>
    <col min="4106" max="4106" width="12.42578125" customWidth="1"/>
    <col min="4107" max="4107" width="10.5703125" customWidth="1"/>
    <col min="4108" max="4108" width="15.28515625" customWidth="1"/>
    <col min="4109" max="4109" width="15.7109375" customWidth="1"/>
    <col min="4110" max="4110" width="14.5703125" customWidth="1"/>
    <col min="4111" max="4111" width="20.140625" customWidth="1"/>
    <col min="4112" max="4112" width="9.5703125" bestFit="1" customWidth="1"/>
    <col min="4113" max="4113" width="12.42578125" customWidth="1"/>
    <col min="4353" max="4353" width="13.42578125" customWidth="1"/>
    <col min="4355" max="4355" width="10.28515625" customWidth="1"/>
    <col min="4356" max="4356" width="12.5703125" customWidth="1"/>
    <col min="4357" max="4357" width="12.28515625" customWidth="1"/>
    <col min="4358" max="4358" width="12.42578125" customWidth="1"/>
    <col min="4359" max="4359" width="12.7109375" customWidth="1"/>
    <col min="4360" max="4360" width="12.28515625" customWidth="1"/>
    <col min="4361" max="4361" width="12" customWidth="1"/>
    <col min="4362" max="4362" width="12.42578125" customWidth="1"/>
    <col min="4363" max="4363" width="10.5703125" customWidth="1"/>
    <col min="4364" max="4364" width="15.28515625" customWidth="1"/>
    <col min="4365" max="4365" width="15.7109375" customWidth="1"/>
    <col min="4366" max="4366" width="14.5703125" customWidth="1"/>
    <col min="4367" max="4367" width="20.140625" customWidth="1"/>
    <col min="4368" max="4368" width="9.5703125" bestFit="1" customWidth="1"/>
    <col min="4369" max="4369" width="12.42578125" customWidth="1"/>
    <col min="4609" max="4609" width="13.42578125" customWidth="1"/>
    <col min="4611" max="4611" width="10.28515625" customWidth="1"/>
    <col min="4612" max="4612" width="12.5703125" customWidth="1"/>
    <col min="4613" max="4613" width="12.28515625" customWidth="1"/>
    <col min="4614" max="4614" width="12.42578125" customWidth="1"/>
    <col min="4615" max="4615" width="12.7109375" customWidth="1"/>
    <col min="4616" max="4616" width="12.28515625" customWidth="1"/>
    <col min="4617" max="4617" width="12" customWidth="1"/>
    <col min="4618" max="4618" width="12.42578125" customWidth="1"/>
    <col min="4619" max="4619" width="10.5703125" customWidth="1"/>
    <col min="4620" max="4620" width="15.28515625" customWidth="1"/>
    <col min="4621" max="4621" width="15.7109375" customWidth="1"/>
    <col min="4622" max="4622" width="14.5703125" customWidth="1"/>
    <col min="4623" max="4623" width="20.140625" customWidth="1"/>
    <col min="4624" max="4624" width="9.5703125" bestFit="1" customWidth="1"/>
    <col min="4625" max="4625" width="12.42578125" customWidth="1"/>
    <col min="4865" max="4865" width="13.42578125" customWidth="1"/>
    <col min="4867" max="4867" width="10.28515625" customWidth="1"/>
    <col min="4868" max="4868" width="12.5703125" customWidth="1"/>
    <col min="4869" max="4869" width="12.28515625" customWidth="1"/>
    <col min="4870" max="4870" width="12.42578125" customWidth="1"/>
    <col min="4871" max="4871" width="12.7109375" customWidth="1"/>
    <col min="4872" max="4872" width="12.28515625" customWidth="1"/>
    <col min="4873" max="4873" width="12" customWidth="1"/>
    <col min="4874" max="4874" width="12.42578125" customWidth="1"/>
    <col min="4875" max="4875" width="10.5703125" customWidth="1"/>
    <col min="4876" max="4876" width="15.28515625" customWidth="1"/>
    <col min="4877" max="4877" width="15.7109375" customWidth="1"/>
    <col min="4878" max="4878" width="14.5703125" customWidth="1"/>
    <col min="4879" max="4879" width="20.140625" customWidth="1"/>
    <col min="4880" max="4880" width="9.5703125" bestFit="1" customWidth="1"/>
    <col min="4881" max="4881" width="12.42578125" customWidth="1"/>
    <col min="5121" max="5121" width="13.42578125" customWidth="1"/>
    <col min="5123" max="5123" width="10.28515625" customWidth="1"/>
    <col min="5124" max="5124" width="12.5703125" customWidth="1"/>
    <col min="5125" max="5125" width="12.28515625" customWidth="1"/>
    <col min="5126" max="5126" width="12.42578125" customWidth="1"/>
    <col min="5127" max="5127" width="12.7109375" customWidth="1"/>
    <col min="5128" max="5128" width="12.28515625" customWidth="1"/>
    <col min="5129" max="5129" width="12" customWidth="1"/>
    <col min="5130" max="5130" width="12.42578125" customWidth="1"/>
    <col min="5131" max="5131" width="10.5703125" customWidth="1"/>
    <col min="5132" max="5132" width="15.28515625" customWidth="1"/>
    <col min="5133" max="5133" width="15.7109375" customWidth="1"/>
    <col min="5134" max="5134" width="14.5703125" customWidth="1"/>
    <col min="5135" max="5135" width="20.140625" customWidth="1"/>
    <col min="5136" max="5136" width="9.5703125" bestFit="1" customWidth="1"/>
    <col min="5137" max="5137" width="12.42578125" customWidth="1"/>
    <col min="5377" max="5377" width="13.42578125" customWidth="1"/>
    <col min="5379" max="5379" width="10.28515625" customWidth="1"/>
    <col min="5380" max="5380" width="12.5703125" customWidth="1"/>
    <col min="5381" max="5381" width="12.28515625" customWidth="1"/>
    <col min="5382" max="5382" width="12.42578125" customWidth="1"/>
    <col min="5383" max="5383" width="12.7109375" customWidth="1"/>
    <col min="5384" max="5384" width="12.28515625" customWidth="1"/>
    <col min="5385" max="5385" width="12" customWidth="1"/>
    <col min="5386" max="5386" width="12.42578125" customWidth="1"/>
    <col min="5387" max="5387" width="10.5703125" customWidth="1"/>
    <col min="5388" max="5388" width="15.28515625" customWidth="1"/>
    <col min="5389" max="5389" width="15.7109375" customWidth="1"/>
    <col min="5390" max="5390" width="14.5703125" customWidth="1"/>
    <col min="5391" max="5391" width="20.140625" customWidth="1"/>
    <col min="5392" max="5392" width="9.5703125" bestFit="1" customWidth="1"/>
    <col min="5393" max="5393" width="12.42578125" customWidth="1"/>
    <col min="5633" max="5633" width="13.42578125" customWidth="1"/>
    <col min="5635" max="5635" width="10.28515625" customWidth="1"/>
    <col min="5636" max="5636" width="12.5703125" customWidth="1"/>
    <col min="5637" max="5637" width="12.28515625" customWidth="1"/>
    <col min="5638" max="5638" width="12.42578125" customWidth="1"/>
    <col min="5639" max="5639" width="12.7109375" customWidth="1"/>
    <col min="5640" max="5640" width="12.28515625" customWidth="1"/>
    <col min="5641" max="5641" width="12" customWidth="1"/>
    <col min="5642" max="5642" width="12.42578125" customWidth="1"/>
    <col min="5643" max="5643" width="10.5703125" customWidth="1"/>
    <col min="5644" max="5644" width="15.28515625" customWidth="1"/>
    <col min="5645" max="5645" width="15.7109375" customWidth="1"/>
    <col min="5646" max="5646" width="14.5703125" customWidth="1"/>
    <col min="5647" max="5647" width="20.140625" customWidth="1"/>
    <col min="5648" max="5648" width="9.5703125" bestFit="1" customWidth="1"/>
    <col min="5649" max="5649" width="12.42578125" customWidth="1"/>
    <col min="5889" max="5889" width="13.42578125" customWidth="1"/>
    <col min="5891" max="5891" width="10.28515625" customWidth="1"/>
    <col min="5892" max="5892" width="12.5703125" customWidth="1"/>
    <col min="5893" max="5893" width="12.28515625" customWidth="1"/>
    <col min="5894" max="5894" width="12.42578125" customWidth="1"/>
    <col min="5895" max="5895" width="12.7109375" customWidth="1"/>
    <col min="5896" max="5896" width="12.28515625" customWidth="1"/>
    <col min="5897" max="5897" width="12" customWidth="1"/>
    <col min="5898" max="5898" width="12.42578125" customWidth="1"/>
    <col min="5899" max="5899" width="10.5703125" customWidth="1"/>
    <col min="5900" max="5900" width="15.28515625" customWidth="1"/>
    <col min="5901" max="5901" width="15.7109375" customWidth="1"/>
    <col min="5902" max="5902" width="14.5703125" customWidth="1"/>
    <col min="5903" max="5903" width="20.140625" customWidth="1"/>
    <col min="5904" max="5904" width="9.5703125" bestFit="1" customWidth="1"/>
    <col min="5905" max="5905" width="12.42578125" customWidth="1"/>
    <col min="6145" max="6145" width="13.42578125" customWidth="1"/>
    <col min="6147" max="6147" width="10.28515625" customWidth="1"/>
    <col min="6148" max="6148" width="12.5703125" customWidth="1"/>
    <col min="6149" max="6149" width="12.28515625" customWidth="1"/>
    <col min="6150" max="6150" width="12.42578125" customWidth="1"/>
    <col min="6151" max="6151" width="12.7109375" customWidth="1"/>
    <col min="6152" max="6152" width="12.28515625" customWidth="1"/>
    <col min="6153" max="6153" width="12" customWidth="1"/>
    <col min="6154" max="6154" width="12.42578125" customWidth="1"/>
    <col min="6155" max="6155" width="10.5703125" customWidth="1"/>
    <col min="6156" max="6156" width="15.28515625" customWidth="1"/>
    <col min="6157" max="6157" width="15.7109375" customWidth="1"/>
    <col min="6158" max="6158" width="14.5703125" customWidth="1"/>
    <col min="6159" max="6159" width="20.140625" customWidth="1"/>
    <col min="6160" max="6160" width="9.5703125" bestFit="1" customWidth="1"/>
    <col min="6161" max="6161" width="12.42578125" customWidth="1"/>
    <col min="6401" max="6401" width="13.42578125" customWidth="1"/>
    <col min="6403" max="6403" width="10.28515625" customWidth="1"/>
    <col min="6404" max="6404" width="12.5703125" customWidth="1"/>
    <col min="6405" max="6405" width="12.28515625" customWidth="1"/>
    <col min="6406" max="6406" width="12.42578125" customWidth="1"/>
    <col min="6407" max="6407" width="12.7109375" customWidth="1"/>
    <col min="6408" max="6408" width="12.28515625" customWidth="1"/>
    <col min="6409" max="6409" width="12" customWidth="1"/>
    <col min="6410" max="6410" width="12.42578125" customWidth="1"/>
    <col min="6411" max="6411" width="10.5703125" customWidth="1"/>
    <col min="6412" max="6412" width="15.28515625" customWidth="1"/>
    <col min="6413" max="6413" width="15.7109375" customWidth="1"/>
    <col min="6414" max="6414" width="14.5703125" customWidth="1"/>
    <col min="6415" max="6415" width="20.140625" customWidth="1"/>
    <col min="6416" max="6416" width="9.5703125" bestFit="1" customWidth="1"/>
    <col min="6417" max="6417" width="12.42578125" customWidth="1"/>
    <col min="6657" max="6657" width="13.42578125" customWidth="1"/>
    <col min="6659" max="6659" width="10.28515625" customWidth="1"/>
    <col min="6660" max="6660" width="12.5703125" customWidth="1"/>
    <col min="6661" max="6661" width="12.28515625" customWidth="1"/>
    <col min="6662" max="6662" width="12.42578125" customWidth="1"/>
    <col min="6663" max="6663" width="12.7109375" customWidth="1"/>
    <col min="6664" max="6664" width="12.28515625" customWidth="1"/>
    <col min="6665" max="6665" width="12" customWidth="1"/>
    <col min="6666" max="6666" width="12.42578125" customWidth="1"/>
    <col min="6667" max="6667" width="10.5703125" customWidth="1"/>
    <col min="6668" max="6668" width="15.28515625" customWidth="1"/>
    <col min="6669" max="6669" width="15.7109375" customWidth="1"/>
    <col min="6670" max="6670" width="14.5703125" customWidth="1"/>
    <col min="6671" max="6671" width="20.140625" customWidth="1"/>
    <col min="6672" max="6672" width="9.5703125" bestFit="1" customWidth="1"/>
    <col min="6673" max="6673" width="12.42578125" customWidth="1"/>
    <col min="6913" max="6913" width="13.42578125" customWidth="1"/>
    <col min="6915" max="6915" width="10.28515625" customWidth="1"/>
    <col min="6916" max="6916" width="12.5703125" customWidth="1"/>
    <col min="6917" max="6917" width="12.28515625" customWidth="1"/>
    <col min="6918" max="6918" width="12.42578125" customWidth="1"/>
    <col min="6919" max="6919" width="12.7109375" customWidth="1"/>
    <col min="6920" max="6920" width="12.28515625" customWidth="1"/>
    <col min="6921" max="6921" width="12" customWidth="1"/>
    <col min="6922" max="6922" width="12.42578125" customWidth="1"/>
    <col min="6923" max="6923" width="10.5703125" customWidth="1"/>
    <col min="6924" max="6924" width="15.28515625" customWidth="1"/>
    <col min="6925" max="6925" width="15.7109375" customWidth="1"/>
    <col min="6926" max="6926" width="14.5703125" customWidth="1"/>
    <col min="6927" max="6927" width="20.140625" customWidth="1"/>
    <col min="6928" max="6928" width="9.5703125" bestFit="1" customWidth="1"/>
    <col min="6929" max="6929" width="12.42578125" customWidth="1"/>
    <col min="7169" max="7169" width="13.42578125" customWidth="1"/>
    <col min="7171" max="7171" width="10.28515625" customWidth="1"/>
    <col min="7172" max="7172" width="12.5703125" customWidth="1"/>
    <col min="7173" max="7173" width="12.28515625" customWidth="1"/>
    <col min="7174" max="7174" width="12.42578125" customWidth="1"/>
    <col min="7175" max="7175" width="12.7109375" customWidth="1"/>
    <col min="7176" max="7176" width="12.28515625" customWidth="1"/>
    <col min="7177" max="7177" width="12" customWidth="1"/>
    <col min="7178" max="7178" width="12.42578125" customWidth="1"/>
    <col min="7179" max="7179" width="10.5703125" customWidth="1"/>
    <col min="7180" max="7180" width="15.28515625" customWidth="1"/>
    <col min="7181" max="7181" width="15.7109375" customWidth="1"/>
    <col min="7182" max="7182" width="14.5703125" customWidth="1"/>
    <col min="7183" max="7183" width="20.140625" customWidth="1"/>
    <col min="7184" max="7184" width="9.5703125" bestFit="1" customWidth="1"/>
    <col min="7185" max="7185" width="12.42578125" customWidth="1"/>
    <col min="7425" max="7425" width="13.42578125" customWidth="1"/>
    <col min="7427" max="7427" width="10.28515625" customWidth="1"/>
    <col min="7428" max="7428" width="12.5703125" customWidth="1"/>
    <col min="7429" max="7429" width="12.28515625" customWidth="1"/>
    <col min="7430" max="7430" width="12.42578125" customWidth="1"/>
    <col min="7431" max="7431" width="12.7109375" customWidth="1"/>
    <col min="7432" max="7432" width="12.28515625" customWidth="1"/>
    <col min="7433" max="7433" width="12" customWidth="1"/>
    <col min="7434" max="7434" width="12.42578125" customWidth="1"/>
    <col min="7435" max="7435" width="10.5703125" customWidth="1"/>
    <col min="7436" max="7436" width="15.28515625" customWidth="1"/>
    <col min="7437" max="7437" width="15.7109375" customWidth="1"/>
    <col min="7438" max="7438" width="14.5703125" customWidth="1"/>
    <col min="7439" max="7439" width="20.140625" customWidth="1"/>
    <col min="7440" max="7440" width="9.5703125" bestFit="1" customWidth="1"/>
    <col min="7441" max="7441" width="12.42578125" customWidth="1"/>
    <col min="7681" max="7681" width="13.42578125" customWidth="1"/>
    <col min="7683" max="7683" width="10.28515625" customWidth="1"/>
    <col min="7684" max="7684" width="12.5703125" customWidth="1"/>
    <col min="7685" max="7685" width="12.28515625" customWidth="1"/>
    <col min="7686" max="7686" width="12.42578125" customWidth="1"/>
    <col min="7687" max="7687" width="12.7109375" customWidth="1"/>
    <col min="7688" max="7688" width="12.28515625" customWidth="1"/>
    <col min="7689" max="7689" width="12" customWidth="1"/>
    <col min="7690" max="7690" width="12.42578125" customWidth="1"/>
    <col min="7691" max="7691" width="10.5703125" customWidth="1"/>
    <col min="7692" max="7692" width="15.28515625" customWidth="1"/>
    <col min="7693" max="7693" width="15.7109375" customWidth="1"/>
    <col min="7694" max="7694" width="14.5703125" customWidth="1"/>
    <col min="7695" max="7695" width="20.140625" customWidth="1"/>
    <col min="7696" max="7696" width="9.5703125" bestFit="1" customWidth="1"/>
    <col min="7697" max="7697" width="12.42578125" customWidth="1"/>
    <col min="7937" max="7937" width="13.42578125" customWidth="1"/>
    <col min="7939" max="7939" width="10.28515625" customWidth="1"/>
    <col min="7940" max="7940" width="12.5703125" customWidth="1"/>
    <col min="7941" max="7941" width="12.28515625" customWidth="1"/>
    <col min="7942" max="7942" width="12.42578125" customWidth="1"/>
    <col min="7943" max="7943" width="12.7109375" customWidth="1"/>
    <col min="7944" max="7944" width="12.28515625" customWidth="1"/>
    <col min="7945" max="7945" width="12" customWidth="1"/>
    <col min="7946" max="7946" width="12.42578125" customWidth="1"/>
    <col min="7947" max="7947" width="10.5703125" customWidth="1"/>
    <col min="7948" max="7948" width="15.28515625" customWidth="1"/>
    <col min="7949" max="7949" width="15.7109375" customWidth="1"/>
    <col min="7950" max="7950" width="14.5703125" customWidth="1"/>
    <col min="7951" max="7951" width="20.140625" customWidth="1"/>
    <col min="7952" max="7952" width="9.5703125" bestFit="1" customWidth="1"/>
    <col min="7953" max="7953" width="12.42578125" customWidth="1"/>
    <col min="8193" max="8193" width="13.42578125" customWidth="1"/>
    <col min="8195" max="8195" width="10.28515625" customWidth="1"/>
    <col min="8196" max="8196" width="12.5703125" customWidth="1"/>
    <col min="8197" max="8197" width="12.28515625" customWidth="1"/>
    <col min="8198" max="8198" width="12.42578125" customWidth="1"/>
    <col min="8199" max="8199" width="12.7109375" customWidth="1"/>
    <col min="8200" max="8200" width="12.28515625" customWidth="1"/>
    <col min="8201" max="8201" width="12" customWidth="1"/>
    <col min="8202" max="8202" width="12.42578125" customWidth="1"/>
    <col min="8203" max="8203" width="10.5703125" customWidth="1"/>
    <col min="8204" max="8204" width="15.28515625" customWidth="1"/>
    <col min="8205" max="8205" width="15.7109375" customWidth="1"/>
    <col min="8206" max="8206" width="14.5703125" customWidth="1"/>
    <col min="8207" max="8207" width="20.140625" customWidth="1"/>
    <col min="8208" max="8208" width="9.5703125" bestFit="1" customWidth="1"/>
    <col min="8209" max="8209" width="12.42578125" customWidth="1"/>
    <col min="8449" max="8449" width="13.42578125" customWidth="1"/>
    <col min="8451" max="8451" width="10.28515625" customWidth="1"/>
    <col min="8452" max="8452" width="12.5703125" customWidth="1"/>
    <col min="8453" max="8453" width="12.28515625" customWidth="1"/>
    <col min="8454" max="8454" width="12.42578125" customWidth="1"/>
    <col min="8455" max="8455" width="12.7109375" customWidth="1"/>
    <col min="8456" max="8456" width="12.28515625" customWidth="1"/>
    <col min="8457" max="8457" width="12" customWidth="1"/>
    <col min="8458" max="8458" width="12.42578125" customWidth="1"/>
    <col min="8459" max="8459" width="10.5703125" customWidth="1"/>
    <col min="8460" max="8460" width="15.28515625" customWidth="1"/>
    <col min="8461" max="8461" width="15.7109375" customWidth="1"/>
    <col min="8462" max="8462" width="14.5703125" customWidth="1"/>
    <col min="8463" max="8463" width="20.140625" customWidth="1"/>
    <col min="8464" max="8464" width="9.5703125" bestFit="1" customWidth="1"/>
    <col min="8465" max="8465" width="12.42578125" customWidth="1"/>
    <col min="8705" max="8705" width="13.42578125" customWidth="1"/>
    <col min="8707" max="8707" width="10.28515625" customWidth="1"/>
    <col min="8708" max="8708" width="12.5703125" customWidth="1"/>
    <col min="8709" max="8709" width="12.28515625" customWidth="1"/>
    <col min="8710" max="8710" width="12.42578125" customWidth="1"/>
    <col min="8711" max="8711" width="12.7109375" customWidth="1"/>
    <col min="8712" max="8712" width="12.28515625" customWidth="1"/>
    <col min="8713" max="8713" width="12" customWidth="1"/>
    <col min="8714" max="8714" width="12.42578125" customWidth="1"/>
    <col min="8715" max="8715" width="10.5703125" customWidth="1"/>
    <col min="8716" max="8716" width="15.28515625" customWidth="1"/>
    <col min="8717" max="8717" width="15.7109375" customWidth="1"/>
    <col min="8718" max="8718" width="14.5703125" customWidth="1"/>
    <col min="8719" max="8719" width="20.140625" customWidth="1"/>
    <col min="8720" max="8720" width="9.5703125" bestFit="1" customWidth="1"/>
    <col min="8721" max="8721" width="12.42578125" customWidth="1"/>
    <col min="8961" max="8961" width="13.42578125" customWidth="1"/>
    <col min="8963" max="8963" width="10.28515625" customWidth="1"/>
    <col min="8964" max="8964" width="12.5703125" customWidth="1"/>
    <col min="8965" max="8965" width="12.28515625" customWidth="1"/>
    <col min="8966" max="8966" width="12.42578125" customWidth="1"/>
    <col min="8967" max="8967" width="12.7109375" customWidth="1"/>
    <col min="8968" max="8968" width="12.28515625" customWidth="1"/>
    <col min="8969" max="8969" width="12" customWidth="1"/>
    <col min="8970" max="8970" width="12.42578125" customWidth="1"/>
    <col min="8971" max="8971" width="10.5703125" customWidth="1"/>
    <col min="8972" max="8972" width="15.28515625" customWidth="1"/>
    <col min="8973" max="8973" width="15.7109375" customWidth="1"/>
    <col min="8974" max="8974" width="14.5703125" customWidth="1"/>
    <col min="8975" max="8975" width="20.140625" customWidth="1"/>
    <col min="8976" max="8976" width="9.5703125" bestFit="1" customWidth="1"/>
    <col min="8977" max="8977" width="12.42578125" customWidth="1"/>
    <col min="9217" max="9217" width="13.42578125" customWidth="1"/>
    <col min="9219" max="9219" width="10.28515625" customWidth="1"/>
    <col min="9220" max="9220" width="12.5703125" customWidth="1"/>
    <col min="9221" max="9221" width="12.28515625" customWidth="1"/>
    <col min="9222" max="9222" width="12.42578125" customWidth="1"/>
    <col min="9223" max="9223" width="12.7109375" customWidth="1"/>
    <col min="9224" max="9224" width="12.28515625" customWidth="1"/>
    <col min="9225" max="9225" width="12" customWidth="1"/>
    <col min="9226" max="9226" width="12.42578125" customWidth="1"/>
    <col min="9227" max="9227" width="10.5703125" customWidth="1"/>
    <col min="9228" max="9228" width="15.28515625" customWidth="1"/>
    <col min="9229" max="9229" width="15.7109375" customWidth="1"/>
    <col min="9230" max="9230" width="14.5703125" customWidth="1"/>
    <col min="9231" max="9231" width="20.140625" customWidth="1"/>
    <col min="9232" max="9232" width="9.5703125" bestFit="1" customWidth="1"/>
    <col min="9233" max="9233" width="12.42578125" customWidth="1"/>
    <col min="9473" max="9473" width="13.42578125" customWidth="1"/>
    <col min="9475" max="9475" width="10.28515625" customWidth="1"/>
    <col min="9476" max="9476" width="12.5703125" customWidth="1"/>
    <col min="9477" max="9477" width="12.28515625" customWidth="1"/>
    <col min="9478" max="9478" width="12.42578125" customWidth="1"/>
    <col min="9479" max="9479" width="12.7109375" customWidth="1"/>
    <col min="9480" max="9480" width="12.28515625" customWidth="1"/>
    <col min="9481" max="9481" width="12" customWidth="1"/>
    <col min="9482" max="9482" width="12.42578125" customWidth="1"/>
    <col min="9483" max="9483" width="10.5703125" customWidth="1"/>
    <col min="9484" max="9484" width="15.28515625" customWidth="1"/>
    <col min="9485" max="9485" width="15.7109375" customWidth="1"/>
    <col min="9486" max="9486" width="14.5703125" customWidth="1"/>
    <col min="9487" max="9487" width="20.140625" customWidth="1"/>
    <col min="9488" max="9488" width="9.5703125" bestFit="1" customWidth="1"/>
    <col min="9489" max="9489" width="12.42578125" customWidth="1"/>
    <col min="9729" max="9729" width="13.42578125" customWidth="1"/>
    <col min="9731" max="9731" width="10.28515625" customWidth="1"/>
    <col min="9732" max="9732" width="12.5703125" customWidth="1"/>
    <col min="9733" max="9733" width="12.28515625" customWidth="1"/>
    <col min="9734" max="9734" width="12.42578125" customWidth="1"/>
    <col min="9735" max="9735" width="12.7109375" customWidth="1"/>
    <col min="9736" max="9736" width="12.28515625" customWidth="1"/>
    <col min="9737" max="9737" width="12" customWidth="1"/>
    <col min="9738" max="9738" width="12.42578125" customWidth="1"/>
    <col min="9739" max="9739" width="10.5703125" customWidth="1"/>
    <col min="9740" max="9740" width="15.28515625" customWidth="1"/>
    <col min="9741" max="9741" width="15.7109375" customWidth="1"/>
    <col min="9742" max="9742" width="14.5703125" customWidth="1"/>
    <col min="9743" max="9743" width="20.140625" customWidth="1"/>
    <col min="9744" max="9744" width="9.5703125" bestFit="1" customWidth="1"/>
    <col min="9745" max="9745" width="12.42578125" customWidth="1"/>
    <col min="9985" max="9985" width="13.42578125" customWidth="1"/>
    <col min="9987" max="9987" width="10.28515625" customWidth="1"/>
    <col min="9988" max="9988" width="12.5703125" customWidth="1"/>
    <col min="9989" max="9989" width="12.28515625" customWidth="1"/>
    <col min="9990" max="9990" width="12.42578125" customWidth="1"/>
    <col min="9991" max="9991" width="12.7109375" customWidth="1"/>
    <col min="9992" max="9992" width="12.28515625" customWidth="1"/>
    <col min="9993" max="9993" width="12" customWidth="1"/>
    <col min="9994" max="9994" width="12.42578125" customWidth="1"/>
    <col min="9995" max="9995" width="10.5703125" customWidth="1"/>
    <col min="9996" max="9996" width="15.28515625" customWidth="1"/>
    <col min="9997" max="9997" width="15.7109375" customWidth="1"/>
    <col min="9998" max="9998" width="14.5703125" customWidth="1"/>
    <col min="9999" max="9999" width="20.140625" customWidth="1"/>
    <col min="10000" max="10000" width="9.5703125" bestFit="1" customWidth="1"/>
    <col min="10001" max="10001" width="12.42578125" customWidth="1"/>
    <col min="10241" max="10241" width="13.42578125" customWidth="1"/>
    <col min="10243" max="10243" width="10.28515625" customWidth="1"/>
    <col min="10244" max="10244" width="12.5703125" customWidth="1"/>
    <col min="10245" max="10245" width="12.28515625" customWidth="1"/>
    <col min="10246" max="10246" width="12.42578125" customWidth="1"/>
    <col min="10247" max="10247" width="12.7109375" customWidth="1"/>
    <col min="10248" max="10248" width="12.28515625" customWidth="1"/>
    <col min="10249" max="10249" width="12" customWidth="1"/>
    <col min="10250" max="10250" width="12.42578125" customWidth="1"/>
    <col min="10251" max="10251" width="10.5703125" customWidth="1"/>
    <col min="10252" max="10252" width="15.28515625" customWidth="1"/>
    <col min="10253" max="10253" width="15.7109375" customWidth="1"/>
    <col min="10254" max="10254" width="14.5703125" customWidth="1"/>
    <col min="10255" max="10255" width="20.140625" customWidth="1"/>
    <col min="10256" max="10256" width="9.5703125" bestFit="1" customWidth="1"/>
    <col min="10257" max="10257" width="12.42578125" customWidth="1"/>
    <col min="10497" max="10497" width="13.42578125" customWidth="1"/>
    <col min="10499" max="10499" width="10.28515625" customWidth="1"/>
    <col min="10500" max="10500" width="12.5703125" customWidth="1"/>
    <col min="10501" max="10501" width="12.28515625" customWidth="1"/>
    <col min="10502" max="10502" width="12.42578125" customWidth="1"/>
    <col min="10503" max="10503" width="12.7109375" customWidth="1"/>
    <col min="10504" max="10504" width="12.28515625" customWidth="1"/>
    <col min="10505" max="10505" width="12" customWidth="1"/>
    <col min="10506" max="10506" width="12.42578125" customWidth="1"/>
    <col min="10507" max="10507" width="10.5703125" customWidth="1"/>
    <col min="10508" max="10508" width="15.28515625" customWidth="1"/>
    <col min="10509" max="10509" width="15.7109375" customWidth="1"/>
    <col min="10510" max="10510" width="14.5703125" customWidth="1"/>
    <col min="10511" max="10511" width="20.140625" customWidth="1"/>
    <col min="10512" max="10512" width="9.5703125" bestFit="1" customWidth="1"/>
    <col min="10513" max="10513" width="12.42578125" customWidth="1"/>
    <col min="10753" max="10753" width="13.42578125" customWidth="1"/>
    <col min="10755" max="10755" width="10.28515625" customWidth="1"/>
    <col min="10756" max="10756" width="12.5703125" customWidth="1"/>
    <col min="10757" max="10757" width="12.28515625" customWidth="1"/>
    <col min="10758" max="10758" width="12.42578125" customWidth="1"/>
    <col min="10759" max="10759" width="12.7109375" customWidth="1"/>
    <col min="10760" max="10760" width="12.28515625" customWidth="1"/>
    <col min="10761" max="10761" width="12" customWidth="1"/>
    <col min="10762" max="10762" width="12.42578125" customWidth="1"/>
    <col min="10763" max="10763" width="10.5703125" customWidth="1"/>
    <col min="10764" max="10764" width="15.28515625" customWidth="1"/>
    <col min="10765" max="10765" width="15.7109375" customWidth="1"/>
    <col min="10766" max="10766" width="14.5703125" customWidth="1"/>
    <col min="10767" max="10767" width="20.140625" customWidth="1"/>
    <col min="10768" max="10768" width="9.5703125" bestFit="1" customWidth="1"/>
    <col min="10769" max="10769" width="12.42578125" customWidth="1"/>
    <col min="11009" max="11009" width="13.42578125" customWidth="1"/>
    <col min="11011" max="11011" width="10.28515625" customWidth="1"/>
    <col min="11012" max="11012" width="12.5703125" customWidth="1"/>
    <col min="11013" max="11013" width="12.28515625" customWidth="1"/>
    <col min="11014" max="11014" width="12.42578125" customWidth="1"/>
    <col min="11015" max="11015" width="12.7109375" customWidth="1"/>
    <col min="11016" max="11016" width="12.28515625" customWidth="1"/>
    <col min="11017" max="11017" width="12" customWidth="1"/>
    <col min="11018" max="11018" width="12.42578125" customWidth="1"/>
    <col min="11019" max="11019" width="10.5703125" customWidth="1"/>
    <col min="11020" max="11020" width="15.28515625" customWidth="1"/>
    <col min="11021" max="11021" width="15.7109375" customWidth="1"/>
    <col min="11022" max="11022" width="14.5703125" customWidth="1"/>
    <col min="11023" max="11023" width="20.140625" customWidth="1"/>
    <col min="11024" max="11024" width="9.5703125" bestFit="1" customWidth="1"/>
    <col min="11025" max="11025" width="12.42578125" customWidth="1"/>
    <col min="11265" max="11265" width="13.42578125" customWidth="1"/>
    <col min="11267" max="11267" width="10.28515625" customWidth="1"/>
    <col min="11268" max="11268" width="12.5703125" customWidth="1"/>
    <col min="11269" max="11269" width="12.28515625" customWidth="1"/>
    <col min="11270" max="11270" width="12.42578125" customWidth="1"/>
    <col min="11271" max="11271" width="12.7109375" customWidth="1"/>
    <col min="11272" max="11272" width="12.28515625" customWidth="1"/>
    <col min="11273" max="11273" width="12" customWidth="1"/>
    <col min="11274" max="11274" width="12.42578125" customWidth="1"/>
    <col min="11275" max="11275" width="10.5703125" customWidth="1"/>
    <col min="11276" max="11276" width="15.28515625" customWidth="1"/>
    <col min="11277" max="11277" width="15.7109375" customWidth="1"/>
    <col min="11278" max="11278" width="14.5703125" customWidth="1"/>
    <col min="11279" max="11279" width="20.140625" customWidth="1"/>
    <col min="11280" max="11280" width="9.5703125" bestFit="1" customWidth="1"/>
    <col min="11281" max="11281" width="12.42578125" customWidth="1"/>
    <col min="11521" max="11521" width="13.42578125" customWidth="1"/>
    <col min="11523" max="11523" width="10.28515625" customWidth="1"/>
    <col min="11524" max="11524" width="12.5703125" customWidth="1"/>
    <col min="11525" max="11525" width="12.28515625" customWidth="1"/>
    <col min="11526" max="11526" width="12.42578125" customWidth="1"/>
    <col min="11527" max="11527" width="12.7109375" customWidth="1"/>
    <col min="11528" max="11528" width="12.28515625" customWidth="1"/>
    <col min="11529" max="11529" width="12" customWidth="1"/>
    <col min="11530" max="11530" width="12.42578125" customWidth="1"/>
    <col min="11531" max="11531" width="10.5703125" customWidth="1"/>
    <col min="11532" max="11532" width="15.28515625" customWidth="1"/>
    <col min="11533" max="11533" width="15.7109375" customWidth="1"/>
    <col min="11534" max="11534" width="14.5703125" customWidth="1"/>
    <col min="11535" max="11535" width="20.140625" customWidth="1"/>
    <col min="11536" max="11536" width="9.5703125" bestFit="1" customWidth="1"/>
    <col min="11537" max="11537" width="12.42578125" customWidth="1"/>
    <col min="11777" max="11777" width="13.42578125" customWidth="1"/>
    <col min="11779" max="11779" width="10.28515625" customWidth="1"/>
    <col min="11780" max="11780" width="12.5703125" customWidth="1"/>
    <col min="11781" max="11781" width="12.28515625" customWidth="1"/>
    <col min="11782" max="11782" width="12.42578125" customWidth="1"/>
    <col min="11783" max="11783" width="12.7109375" customWidth="1"/>
    <col min="11784" max="11784" width="12.28515625" customWidth="1"/>
    <col min="11785" max="11785" width="12" customWidth="1"/>
    <col min="11786" max="11786" width="12.42578125" customWidth="1"/>
    <col min="11787" max="11787" width="10.5703125" customWidth="1"/>
    <col min="11788" max="11788" width="15.28515625" customWidth="1"/>
    <col min="11789" max="11789" width="15.7109375" customWidth="1"/>
    <col min="11790" max="11790" width="14.5703125" customWidth="1"/>
    <col min="11791" max="11791" width="20.140625" customWidth="1"/>
    <col min="11792" max="11792" width="9.5703125" bestFit="1" customWidth="1"/>
    <col min="11793" max="11793" width="12.42578125" customWidth="1"/>
    <col min="12033" max="12033" width="13.42578125" customWidth="1"/>
    <col min="12035" max="12035" width="10.28515625" customWidth="1"/>
    <col min="12036" max="12036" width="12.5703125" customWidth="1"/>
    <col min="12037" max="12037" width="12.28515625" customWidth="1"/>
    <col min="12038" max="12038" width="12.42578125" customWidth="1"/>
    <col min="12039" max="12039" width="12.7109375" customWidth="1"/>
    <col min="12040" max="12040" width="12.28515625" customWidth="1"/>
    <col min="12041" max="12041" width="12" customWidth="1"/>
    <col min="12042" max="12042" width="12.42578125" customWidth="1"/>
    <col min="12043" max="12043" width="10.5703125" customWidth="1"/>
    <col min="12044" max="12044" width="15.28515625" customWidth="1"/>
    <col min="12045" max="12045" width="15.7109375" customWidth="1"/>
    <col min="12046" max="12046" width="14.5703125" customWidth="1"/>
    <col min="12047" max="12047" width="20.140625" customWidth="1"/>
    <col min="12048" max="12048" width="9.5703125" bestFit="1" customWidth="1"/>
    <col min="12049" max="12049" width="12.42578125" customWidth="1"/>
    <col min="12289" max="12289" width="13.42578125" customWidth="1"/>
    <col min="12291" max="12291" width="10.28515625" customWidth="1"/>
    <col min="12292" max="12292" width="12.5703125" customWidth="1"/>
    <col min="12293" max="12293" width="12.28515625" customWidth="1"/>
    <col min="12294" max="12294" width="12.42578125" customWidth="1"/>
    <col min="12295" max="12295" width="12.7109375" customWidth="1"/>
    <col min="12296" max="12296" width="12.28515625" customWidth="1"/>
    <col min="12297" max="12297" width="12" customWidth="1"/>
    <col min="12298" max="12298" width="12.42578125" customWidth="1"/>
    <col min="12299" max="12299" width="10.5703125" customWidth="1"/>
    <col min="12300" max="12300" width="15.28515625" customWidth="1"/>
    <col min="12301" max="12301" width="15.7109375" customWidth="1"/>
    <col min="12302" max="12302" width="14.5703125" customWidth="1"/>
    <col min="12303" max="12303" width="20.140625" customWidth="1"/>
    <col min="12304" max="12304" width="9.5703125" bestFit="1" customWidth="1"/>
    <col min="12305" max="12305" width="12.42578125" customWidth="1"/>
    <col min="12545" max="12545" width="13.42578125" customWidth="1"/>
    <col min="12547" max="12547" width="10.28515625" customWidth="1"/>
    <col min="12548" max="12548" width="12.5703125" customWidth="1"/>
    <col min="12549" max="12549" width="12.28515625" customWidth="1"/>
    <col min="12550" max="12550" width="12.42578125" customWidth="1"/>
    <col min="12551" max="12551" width="12.7109375" customWidth="1"/>
    <col min="12552" max="12552" width="12.28515625" customWidth="1"/>
    <col min="12553" max="12553" width="12" customWidth="1"/>
    <col min="12554" max="12554" width="12.42578125" customWidth="1"/>
    <col min="12555" max="12555" width="10.5703125" customWidth="1"/>
    <col min="12556" max="12556" width="15.28515625" customWidth="1"/>
    <col min="12557" max="12557" width="15.7109375" customWidth="1"/>
    <col min="12558" max="12558" width="14.5703125" customWidth="1"/>
    <col min="12559" max="12559" width="20.140625" customWidth="1"/>
    <col min="12560" max="12560" width="9.5703125" bestFit="1" customWidth="1"/>
    <col min="12561" max="12561" width="12.42578125" customWidth="1"/>
    <col min="12801" max="12801" width="13.42578125" customWidth="1"/>
    <col min="12803" max="12803" width="10.28515625" customWidth="1"/>
    <col min="12804" max="12804" width="12.5703125" customWidth="1"/>
    <col min="12805" max="12805" width="12.28515625" customWidth="1"/>
    <col min="12806" max="12806" width="12.42578125" customWidth="1"/>
    <col min="12807" max="12807" width="12.7109375" customWidth="1"/>
    <col min="12808" max="12808" width="12.28515625" customWidth="1"/>
    <col min="12809" max="12809" width="12" customWidth="1"/>
    <col min="12810" max="12810" width="12.42578125" customWidth="1"/>
    <col min="12811" max="12811" width="10.5703125" customWidth="1"/>
    <col min="12812" max="12812" width="15.28515625" customWidth="1"/>
    <col min="12813" max="12813" width="15.7109375" customWidth="1"/>
    <col min="12814" max="12814" width="14.5703125" customWidth="1"/>
    <col min="12815" max="12815" width="20.140625" customWidth="1"/>
    <col min="12816" max="12816" width="9.5703125" bestFit="1" customWidth="1"/>
    <col min="12817" max="12817" width="12.42578125" customWidth="1"/>
    <col min="13057" max="13057" width="13.42578125" customWidth="1"/>
    <col min="13059" max="13059" width="10.28515625" customWidth="1"/>
    <col min="13060" max="13060" width="12.5703125" customWidth="1"/>
    <col min="13061" max="13061" width="12.28515625" customWidth="1"/>
    <col min="13062" max="13062" width="12.42578125" customWidth="1"/>
    <col min="13063" max="13063" width="12.7109375" customWidth="1"/>
    <col min="13064" max="13064" width="12.28515625" customWidth="1"/>
    <col min="13065" max="13065" width="12" customWidth="1"/>
    <col min="13066" max="13066" width="12.42578125" customWidth="1"/>
    <col min="13067" max="13067" width="10.5703125" customWidth="1"/>
    <col min="13068" max="13068" width="15.28515625" customWidth="1"/>
    <col min="13069" max="13069" width="15.7109375" customWidth="1"/>
    <col min="13070" max="13070" width="14.5703125" customWidth="1"/>
    <col min="13071" max="13071" width="20.140625" customWidth="1"/>
    <col min="13072" max="13072" width="9.5703125" bestFit="1" customWidth="1"/>
    <col min="13073" max="13073" width="12.42578125" customWidth="1"/>
    <col min="13313" max="13313" width="13.42578125" customWidth="1"/>
    <col min="13315" max="13315" width="10.28515625" customWidth="1"/>
    <col min="13316" max="13316" width="12.5703125" customWidth="1"/>
    <col min="13317" max="13317" width="12.28515625" customWidth="1"/>
    <col min="13318" max="13318" width="12.42578125" customWidth="1"/>
    <col min="13319" max="13319" width="12.7109375" customWidth="1"/>
    <col min="13320" max="13320" width="12.28515625" customWidth="1"/>
    <col min="13321" max="13321" width="12" customWidth="1"/>
    <col min="13322" max="13322" width="12.42578125" customWidth="1"/>
    <col min="13323" max="13323" width="10.5703125" customWidth="1"/>
    <col min="13324" max="13324" width="15.28515625" customWidth="1"/>
    <col min="13325" max="13325" width="15.7109375" customWidth="1"/>
    <col min="13326" max="13326" width="14.5703125" customWidth="1"/>
    <col min="13327" max="13327" width="20.140625" customWidth="1"/>
    <col min="13328" max="13328" width="9.5703125" bestFit="1" customWidth="1"/>
    <col min="13329" max="13329" width="12.42578125" customWidth="1"/>
    <col min="13569" max="13569" width="13.42578125" customWidth="1"/>
    <col min="13571" max="13571" width="10.28515625" customWidth="1"/>
    <col min="13572" max="13572" width="12.5703125" customWidth="1"/>
    <col min="13573" max="13573" width="12.28515625" customWidth="1"/>
    <col min="13574" max="13574" width="12.42578125" customWidth="1"/>
    <col min="13575" max="13575" width="12.7109375" customWidth="1"/>
    <col min="13576" max="13576" width="12.28515625" customWidth="1"/>
    <col min="13577" max="13577" width="12" customWidth="1"/>
    <col min="13578" max="13578" width="12.42578125" customWidth="1"/>
    <col min="13579" max="13579" width="10.5703125" customWidth="1"/>
    <col min="13580" max="13580" width="15.28515625" customWidth="1"/>
    <col min="13581" max="13581" width="15.7109375" customWidth="1"/>
    <col min="13582" max="13582" width="14.5703125" customWidth="1"/>
    <col min="13583" max="13583" width="20.140625" customWidth="1"/>
    <col min="13584" max="13584" width="9.5703125" bestFit="1" customWidth="1"/>
    <col min="13585" max="13585" width="12.42578125" customWidth="1"/>
    <col min="13825" max="13825" width="13.42578125" customWidth="1"/>
    <col min="13827" max="13827" width="10.28515625" customWidth="1"/>
    <col min="13828" max="13828" width="12.5703125" customWidth="1"/>
    <col min="13829" max="13829" width="12.28515625" customWidth="1"/>
    <col min="13830" max="13830" width="12.42578125" customWidth="1"/>
    <col min="13831" max="13831" width="12.7109375" customWidth="1"/>
    <col min="13832" max="13832" width="12.28515625" customWidth="1"/>
    <col min="13833" max="13833" width="12" customWidth="1"/>
    <col min="13834" max="13834" width="12.42578125" customWidth="1"/>
    <col min="13835" max="13835" width="10.5703125" customWidth="1"/>
    <col min="13836" max="13836" width="15.28515625" customWidth="1"/>
    <col min="13837" max="13837" width="15.7109375" customWidth="1"/>
    <col min="13838" max="13838" width="14.5703125" customWidth="1"/>
    <col min="13839" max="13839" width="20.140625" customWidth="1"/>
    <col min="13840" max="13840" width="9.5703125" bestFit="1" customWidth="1"/>
    <col min="13841" max="13841" width="12.42578125" customWidth="1"/>
    <col min="14081" max="14081" width="13.42578125" customWidth="1"/>
    <col min="14083" max="14083" width="10.28515625" customWidth="1"/>
    <col min="14084" max="14084" width="12.5703125" customWidth="1"/>
    <col min="14085" max="14085" width="12.28515625" customWidth="1"/>
    <col min="14086" max="14086" width="12.42578125" customWidth="1"/>
    <col min="14087" max="14087" width="12.7109375" customWidth="1"/>
    <col min="14088" max="14088" width="12.28515625" customWidth="1"/>
    <col min="14089" max="14089" width="12" customWidth="1"/>
    <col min="14090" max="14090" width="12.42578125" customWidth="1"/>
    <col min="14091" max="14091" width="10.5703125" customWidth="1"/>
    <col min="14092" max="14092" width="15.28515625" customWidth="1"/>
    <col min="14093" max="14093" width="15.7109375" customWidth="1"/>
    <col min="14094" max="14094" width="14.5703125" customWidth="1"/>
    <col min="14095" max="14095" width="20.140625" customWidth="1"/>
    <col min="14096" max="14096" width="9.5703125" bestFit="1" customWidth="1"/>
    <col min="14097" max="14097" width="12.42578125" customWidth="1"/>
    <col min="14337" max="14337" width="13.42578125" customWidth="1"/>
    <col min="14339" max="14339" width="10.28515625" customWidth="1"/>
    <col min="14340" max="14340" width="12.5703125" customWidth="1"/>
    <col min="14341" max="14341" width="12.28515625" customWidth="1"/>
    <col min="14342" max="14342" width="12.42578125" customWidth="1"/>
    <col min="14343" max="14343" width="12.7109375" customWidth="1"/>
    <col min="14344" max="14344" width="12.28515625" customWidth="1"/>
    <col min="14345" max="14345" width="12" customWidth="1"/>
    <col min="14346" max="14346" width="12.42578125" customWidth="1"/>
    <col min="14347" max="14347" width="10.5703125" customWidth="1"/>
    <col min="14348" max="14348" width="15.28515625" customWidth="1"/>
    <col min="14349" max="14349" width="15.7109375" customWidth="1"/>
    <col min="14350" max="14350" width="14.5703125" customWidth="1"/>
    <col min="14351" max="14351" width="20.140625" customWidth="1"/>
    <col min="14352" max="14352" width="9.5703125" bestFit="1" customWidth="1"/>
    <col min="14353" max="14353" width="12.42578125" customWidth="1"/>
    <col min="14593" max="14593" width="13.42578125" customWidth="1"/>
    <col min="14595" max="14595" width="10.28515625" customWidth="1"/>
    <col min="14596" max="14596" width="12.5703125" customWidth="1"/>
    <col min="14597" max="14597" width="12.28515625" customWidth="1"/>
    <col min="14598" max="14598" width="12.42578125" customWidth="1"/>
    <col min="14599" max="14599" width="12.7109375" customWidth="1"/>
    <col min="14600" max="14600" width="12.28515625" customWidth="1"/>
    <col min="14601" max="14601" width="12" customWidth="1"/>
    <col min="14602" max="14602" width="12.42578125" customWidth="1"/>
    <col min="14603" max="14603" width="10.5703125" customWidth="1"/>
    <col min="14604" max="14604" width="15.28515625" customWidth="1"/>
    <col min="14605" max="14605" width="15.7109375" customWidth="1"/>
    <col min="14606" max="14606" width="14.5703125" customWidth="1"/>
    <col min="14607" max="14607" width="20.140625" customWidth="1"/>
    <col min="14608" max="14608" width="9.5703125" bestFit="1" customWidth="1"/>
    <col min="14609" max="14609" width="12.42578125" customWidth="1"/>
    <col min="14849" max="14849" width="13.42578125" customWidth="1"/>
    <col min="14851" max="14851" width="10.28515625" customWidth="1"/>
    <col min="14852" max="14852" width="12.5703125" customWidth="1"/>
    <col min="14853" max="14853" width="12.28515625" customWidth="1"/>
    <col min="14854" max="14854" width="12.42578125" customWidth="1"/>
    <col min="14855" max="14855" width="12.7109375" customWidth="1"/>
    <col min="14856" max="14856" width="12.28515625" customWidth="1"/>
    <col min="14857" max="14857" width="12" customWidth="1"/>
    <col min="14858" max="14858" width="12.42578125" customWidth="1"/>
    <col min="14859" max="14859" width="10.5703125" customWidth="1"/>
    <col min="14860" max="14860" width="15.28515625" customWidth="1"/>
    <col min="14861" max="14861" width="15.7109375" customWidth="1"/>
    <col min="14862" max="14862" width="14.5703125" customWidth="1"/>
    <col min="14863" max="14863" width="20.140625" customWidth="1"/>
    <col min="14864" max="14864" width="9.5703125" bestFit="1" customWidth="1"/>
    <col min="14865" max="14865" width="12.42578125" customWidth="1"/>
    <col min="15105" max="15105" width="13.42578125" customWidth="1"/>
    <col min="15107" max="15107" width="10.28515625" customWidth="1"/>
    <col min="15108" max="15108" width="12.5703125" customWidth="1"/>
    <col min="15109" max="15109" width="12.28515625" customWidth="1"/>
    <col min="15110" max="15110" width="12.42578125" customWidth="1"/>
    <col min="15111" max="15111" width="12.7109375" customWidth="1"/>
    <col min="15112" max="15112" width="12.28515625" customWidth="1"/>
    <col min="15113" max="15113" width="12" customWidth="1"/>
    <col min="15114" max="15114" width="12.42578125" customWidth="1"/>
    <col min="15115" max="15115" width="10.5703125" customWidth="1"/>
    <col min="15116" max="15116" width="15.28515625" customWidth="1"/>
    <col min="15117" max="15117" width="15.7109375" customWidth="1"/>
    <col min="15118" max="15118" width="14.5703125" customWidth="1"/>
    <col min="15119" max="15119" width="20.140625" customWidth="1"/>
    <col min="15120" max="15120" width="9.5703125" bestFit="1" customWidth="1"/>
    <col min="15121" max="15121" width="12.42578125" customWidth="1"/>
    <col min="15361" max="15361" width="13.42578125" customWidth="1"/>
    <col min="15363" max="15363" width="10.28515625" customWidth="1"/>
    <col min="15364" max="15364" width="12.5703125" customWidth="1"/>
    <col min="15365" max="15365" width="12.28515625" customWidth="1"/>
    <col min="15366" max="15366" width="12.42578125" customWidth="1"/>
    <col min="15367" max="15367" width="12.7109375" customWidth="1"/>
    <col min="15368" max="15368" width="12.28515625" customWidth="1"/>
    <col min="15369" max="15369" width="12" customWidth="1"/>
    <col min="15370" max="15370" width="12.42578125" customWidth="1"/>
    <col min="15371" max="15371" width="10.5703125" customWidth="1"/>
    <col min="15372" max="15372" width="15.28515625" customWidth="1"/>
    <col min="15373" max="15373" width="15.7109375" customWidth="1"/>
    <col min="15374" max="15374" width="14.5703125" customWidth="1"/>
    <col min="15375" max="15375" width="20.140625" customWidth="1"/>
    <col min="15376" max="15376" width="9.5703125" bestFit="1" customWidth="1"/>
    <col min="15377" max="15377" width="12.42578125" customWidth="1"/>
    <col min="15617" max="15617" width="13.42578125" customWidth="1"/>
    <col min="15619" max="15619" width="10.28515625" customWidth="1"/>
    <col min="15620" max="15620" width="12.5703125" customWidth="1"/>
    <col min="15621" max="15621" width="12.28515625" customWidth="1"/>
    <col min="15622" max="15622" width="12.42578125" customWidth="1"/>
    <col min="15623" max="15623" width="12.7109375" customWidth="1"/>
    <col min="15624" max="15624" width="12.28515625" customWidth="1"/>
    <col min="15625" max="15625" width="12" customWidth="1"/>
    <col min="15626" max="15626" width="12.42578125" customWidth="1"/>
    <col min="15627" max="15627" width="10.5703125" customWidth="1"/>
    <col min="15628" max="15628" width="15.28515625" customWidth="1"/>
    <col min="15629" max="15629" width="15.7109375" customWidth="1"/>
    <col min="15630" max="15630" width="14.5703125" customWidth="1"/>
    <col min="15631" max="15631" width="20.140625" customWidth="1"/>
    <col min="15632" max="15632" width="9.5703125" bestFit="1" customWidth="1"/>
    <col min="15633" max="15633" width="12.42578125" customWidth="1"/>
    <col min="15873" max="15873" width="13.42578125" customWidth="1"/>
    <col min="15875" max="15875" width="10.28515625" customWidth="1"/>
    <col min="15876" max="15876" width="12.5703125" customWidth="1"/>
    <col min="15877" max="15877" width="12.28515625" customWidth="1"/>
    <col min="15878" max="15878" width="12.42578125" customWidth="1"/>
    <col min="15879" max="15879" width="12.7109375" customWidth="1"/>
    <col min="15880" max="15880" width="12.28515625" customWidth="1"/>
    <col min="15881" max="15881" width="12" customWidth="1"/>
    <col min="15882" max="15882" width="12.42578125" customWidth="1"/>
    <col min="15883" max="15883" width="10.5703125" customWidth="1"/>
    <col min="15884" max="15884" width="15.28515625" customWidth="1"/>
    <col min="15885" max="15885" width="15.7109375" customWidth="1"/>
    <col min="15886" max="15886" width="14.5703125" customWidth="1"/>
    <col min="15887" max="15887" width="20.140625" customWidth="1"/>
    <col min="15888" max="15888" width="9.5703125" bestFit="1" customWidth="1"/>
    <col min="15889" max="15889" width="12.42578125" customWidth="1"/>
    <col min="16129" max="16129" width="13.42578125" customWidth="1"/>
    <col min="16131" max="16131" width="10.28515625" customWidth="1"/>
    <col min="16132" max="16132" width="12.5703125" customWidth="1"/>
    <col min="16133" max="16133" width="12.28515625" customWidth="1"/>
    <col min="16134" max="16134" width="12.42578125" customWidth="1"/>
    <col min="16135" max="16135" width="12.7109375" customWidth="1"/>
    <col min="16136" max="16136" width="12.28515625" customWidth="1"/>
    <col min="16137" max="16137" width="12" customWidth="1"/>
    <col min="16138" max="16138" width="12.42578125" customWidth="1"/>
    <col min="16139" max="16139" width="10.5703125" customWidth="1"/>
    <col min="16140" max="16140" width="15.28515625" customWidth="1"/>
    <col min="16141" max="16141" width="15.7109375" customWidth="1"/>
    <col min="16142" max="16142" width="14.5703125" customWidth="1"/>
    <col min="16143" max="16143" width="20.140625" customWidth="1"/>
    <col min="16144" max="16144" width="9.5703125" bestFit="1" customWidth="1"/>
    <col min="16145" max="16145" width="12.42578125" customWidth="1"/>
  </cols>
  <sheetData>
    <row r="1" spans="1:14" ht="12.75" customHeight="1" x14ac:dyDescent="0.2">
      <c r="A1" s="1034" t="s">
        <v>612</v>
      </c>
      <c r="B1" s="1066"/>
      <c r="C1" s="1066"/>
      <c r="D1" s="1066"/>
      <c r="E1" s="1066"/>
      <c r="F1" s="1066"/>
      <c r="G1" s="1066"/>
      <c r="H1" s="1066"/>
      <c r="I1" s="1066"/>
      <c r="J1" s="1066"/>
      <c r="K1" s="1066"/>
      <c r="L1" s="1066"/>
      <c r="M1" s="1066"/>
      <c r="N1" s="1066"/>
    </row>
    <row r="2" spans="1:14" ht="12.75" customHeight="1" x14ac:dyDescent="0.2">
      <c r="A2" s="1066"/>
      <c r="B2" s="1066"/>
      <c r="C2" s="1066"/>
      <c r="D2" s="1066"/>
      <c r="E2" s="1066"/>
      <c r="F2" s="1066"/>
      <c r="G2" s="1066"/>
      <c r="H2" s="1066"/>
      <c r="I2" s="1066"/>
      <c r="J2" s="1066"/>
      <c r="K2" s="1066"/>
      <c r="L2" s="1066"/>
      <c r="M2" s="1066"/>
      <c r="N2" s="1066"/>
    </row>
    <row r="3" spans="1:14" ht="24" customHeight="1" x14ac:dyDescent="0.2">
      <c r="A3" s="1066"/>
      <c r="B3" s="1066"/>
      <c r="C3" s="1066"/>
      <c r="D3" s="1066"/>
      <c r="E3" s="1066"/>
      <c r="F3" s="1066"/>
      <c r="G3" s="1066"/>
      <c r="H3" s="1066"/>
      <c r="I3" s="1066"/>
      <c r="J3" s="1066"/>
      <c r="K3" s="1066"/>
      <c r="L3" s="1066"/>
      <c r="M3" s="1066"/>
      <c r="N3" s="1066"/>
    </row>
    <row r="4" spans="1:14" ht="11.25" customHeight="1" x14ac:dyDescent="0.2">
      <c r="E4" s="53"/>
      <c r="J4" s="1020"/>
      <c r="K4" s="1020"/>
      <c r="L4" s="1020"/>
      <c r="M4" s="1020"/>
      <c r="N4" s="1020"/>
    </row>
    <row r="5" spans="1:14" ht="15.75" x14ac:dyDescent="0.2">
      <c r="A5" s="1026" t="s">
        <v>613</v>
      </c>
      <c r="B5" s="1026"/>
      <c r="C5" s="1026"/>
      <c r="D5" s="1026"/>
      <c r="E5" s="1026"/>
      <c r="F5" s="1026"/>
      <c r="G5" s="1026"/>
      <c r="H5" s="1026"/>
      <c r="I5" s="1026"/>
      <c r="J5" s="1026"/>
      <c r="K5" s="1026"/>
      <c r="L5" s="1026"/>
      <c r="M5" s="1026"/>
      <c r="N5" s="1026"/>
    </row>
    <row r="6" spans="1:14" x14ac:dyDescent="0.2">
      <c r="A6" s="838" t="s">
        <v>42</v>
      </c>
      <c r="B6" s="839"/>
      <c r="C6" s="839"/>
      <c r="D6" s="839"/>
      <c r="E6" s="839"/>
      <c r="F6" s="839"/>
      <c r="G6" s="839"/>
      <c r="H6" s="839"/>
      <c r="I6" s="839"/>
      <c r="J6" s="840"/>
      <c r="K6" s="1023" t="s">
        <v>531</v>
      </c>
      <c r="L6" s="1024" t="s">
        <v>598</v>
      </c>
      <c r="M6" s="510"/>
      <c r="N6" s="1025"/>
    </row>
    <row r="7" spans="1:14" ht="60" customHeight="1" x14ac:dyDescent="0.2">
      <c r="A7" s="1047"/>
      <c r="B7" s="1048"/>
      <c r="C7" s="1048"/>
      <c r="D7" s="1048"/>
      <c r="E7" s="1048"/>
      <c r="F7" s="1048"/>
      <c r="G7" s="1048"/>
      <c r="H7" s="1048"/>
      <c r="I7" s="1048"/>
      <c r="J7" s="1049"/>
      <c r="K7" s="766"/>
      <c r="L7" s="54" t="s">
        <v>868</v>
      </c>
      <c r="M7" s="54" t="s">
        <v>869</v>
      </c>
      <c r="N7" s="54" t="s">
        <v>870</v>
      </c>
    </row>
    <row r="8" spans="1:14" x14ac:dyDescent="0.2">
      <c r="A8" s="537" t="s">
        <v>203</v>
      </c>
      <c r="B8" s="535"/>
      <c r="C8" s="535"/>
      <c r="D8" s="535"/>
      <c r="E8" s="535"/>
      <c r="F8" s="535"/>
      <c r="G8" s="535"/>
      <c r="H8" s="535"/>
      <c r="I8" s="535"/>
      <c r="J8" s="536"/>
      <c r="K8" s="55">
        <v>2</v>
      </c>
      <c r="L8" s="56">
        <v>3</v>
      </c>
      <c r="M8" s="56">
        <v>4</v>
      </c>
      <c r="N8" s="56">
        <v>5</v>
      </c>
    </row>
    <row r="9" spans="1:14" ht="15.75" customHeight="1" x14ac:dyDescent="0.2">
      <c r="A9" s="1018" t="s">
        <v>614</v>
      </c>
      <c r="B9" s="1018"/>
      <c r="C9" s="1018"/>
      <c r="D9" s="1018"/>
      <c r="E9" s="1018"/>
      <c r="F9" s="1018"/>
      <c r="G9" s="1018"/>
      <c r="H9" s="1018"/>
      <c r="I9" s="1018"/>
      <c r="J9" s="1018"/>
      <c r="K9" s="55" t="s">
        <v>534</v>
      </c>
      <c r="L9" s="141"/>
      <c r="M9" s="141"/>
      <c r="N9" s="141"/>
    </row>
    <row r="10" spans="1:14" ht="18.75" customHeight="1" x14ac:dyDescent="0.2">
      <c r="A10" s="1018" t="s">
        <v>615</v>
      </c>
      <c r="B10" s="1018"/>
      <c r="C10" s="1018"/>
      <c r="D10" s="1018"/>
      <c r="E10" s="1018"/>
      <c r="F10" s="1018"/>
      <c r="G10" s="1018"/>
      <c r="H10" s="1018"/>
      <c r="I10" s="1018"/>
      <c r="J10" s="1018"/>
      <c r="K10" s="55" t="s">
        <v>536</v>
      </c>
      <c r="L10" s="141"/>
      <c r="M10" s="141"/>
      <c r="N10" s="141"/>
    </row>
    <row r="11" spans="1:14" ht="17.25" customHeight="1" x14ac:dyDescent="0.2">
      <c r="A11" s="1018" t="s">
        <v>616</v>
      </c>
      <c r="B11" s="1018"/>
      <c r="C11" s="1018"/>
      <c r="D11" s="1018"/>
      <c r="E11" s="1018"/>
      <c r="F11" s="1018"/>
      <c r="G11" s="1018"/>
      <c r="H11" s="1018"/>
      <c r="I11" s="1018"/>
      <c r="J11" s="1018"/>
      <c r="K11" s="55" t="s">
        <v>538</v>
      </c>
      <c r="L11" s="140">
        <f>L32</f>
        <v>871400</v>
      </c>
      <c r="M11" s="140">
        <f>M32</f>
        <v>871400</v>
      </c>
      <c r="N11" s="140">
        <f>N32</f>
        <v>871400</v>
      </c>
    </row>
    <row r="12" spans="1:14" ht="17.25" customHeight="1" x14ac:dyDescent="0.2">
      <c r="A12" s="1018" t="s">
        <v>617</v>
      </c>
      <c r="B12" s="1018"/>
      <c r="C12" s="1018"/>
      <c r="D12" s="1018"/>
      <c r="E12" s="1018"/>
      <c r="F12" s="1018"/>
      <c r="G12" s="1018"/>
      <c r="H12" s="1018"/>
      <c r="I12" s="1018"/>
      <c r="J12" s="1018"/>
      <c r="K12" s="55" t="s">
        <v>540</v>
      </c>
      <c r="L12" s="140"/>
      <c r="M12" s="140"/>
      <c r="N12" s="140"/>
    </row>
    <row r="13" spans="1:14" ht="18" customHeight="1" x14ac:dyDescent="0.2">
      <c r="A13" s="1018" t="s">
        <v>618</v>
      </c>
      <c r="B13" s="1018"/>
      <c r="C13" s="1018"/>
      <c r="D13" s="1018"/>
      <c r="E13" s="1018"/>
      <c r="F13" s="1018"/>
      <c r="G13" s="1018"/>
      <c r="H13" s="1018"/>
      <c r="I13" s="1018"/>
      <c r="J13" s="1018"/>
      <c r="K13" s="55" t="s">
        <v>542</v>
      </c>
      <c r="L13" s="140"/>
      <c r="M13" s="140"/>
      <c r="N13" s="140"/>
    </row>
    <row r="14" spans="1:14" ht="28.5" customHeight="1" x14ac:dyDescent="0.2">
      <c r="A14" s="1027" t="s">
        <v>619</v>
      </c>
      <c r="B14" s="1027"/>
      <c r="C14" s="1027"/>
      <c r="D14" s="1027"/>
      <c r="E14" s="1027"/>
      <c r="F14" s="1027"/>
      <c r="G14" s="1027"/>
      <c r="H14" s="1027"/>
      <c r="I14" s="1027"/>
      <c r="J14" s="1027"/>
      <c r="K14" s="55" t="s">
        <v>544</v>
      </c>
      <c r="L14" s="140">
        <f>SUM(L9:L13)</f>
        <v>871400</v>
      </c>
      <c r="M14" s="140">
        <f>SUM(M9:M13)</f>
        <v>871400</v>
      </c>
      <c r="N14" s="140">
        <f>SUM(N9:N13)</f>
        <v>871400</v>
      </c>
    </row>
    <row r="16" spans="1:14" ht="15.75" x14ac:dyDescent="0.2">
      <c r="A16" s="1026" t="s">
        <v>620</v>
      </c>
      <c r="B16" s="1026"/>
      <c r="C16" s="1026"/>
      <c r="D16" s="1026"/>
      <c r="E16" s="1026"/>
      <c r="F16" s="1026"/>
      <c r="G16" s="1026"/>
      <c r="H16" s="1026"/>
      <c r="I16" s="1026"/>
      <c r="J16" s="1026"/>
      <c r="K16" s="1026"/>
      <c r="L16" s="1026"/>
      <c r="M16" s="1026"/>
      <c r="N16" s="1026"/>
    </row>
    <row r="17" spans="1:15" x14ac:dyDescent="0.2">
      <c r="A17" s="838" t="s">
        <v>42</v>
      </c>
      <c r="B17" s="839"/>
      <c r="C17" s="839"/>
      <c r="D17" s="839"/>
      <c r="E17" s="839"/>
      <c r="F17" s="839"/>
      <c r="G17" s="839"/>
      <c r="H17" s="839"/>
      <c r="I17" s="839"/>
      <c r="J17" s="840"/>
      <c r="K17" s="1023" t="s">
        <v>531</v>
      </c>
      <c r="L17" s="1024" t="s">
        <v>598</v>
      </c>
      <c r="M17" s="510"/>
      <c r="N17" s="1025"/>
    </row>
    <row r="18" spans="1:15" ht="66" customHeight="1" x14ac:dyDescent="0.2">
      <c r="A18" s="1047"/>
      <c r="B18" s="1048"/>
      <c r="C18" s="1048"/>
      <c r="D18" s="1048"/>
      <c r="E18" s="1048"/>
      <c r="F18" s="1048"/>
      <c r="G18" s="1048"/>
      <c r="H18" s="1048"/>
      <c r="I18" s="1048"/>
      <c r="J18" s="1049"/>
      <c r="K18" s="766"/>
      <c r="L18" s="54" t="s">
        <v>868</v>
      </c>
      <c r="M18" s="54" t="s">
        <v>869</v>
      </c>
      <c r="N18" s="54" t="s">
        <v>870</v>
      </c>
    </row>
    <row r="19" spans="1:15" x14ac:dyDescent="0.2">
      <c r="A19" s="537" t="s">
        <v>203</v>
      </c>
      <c r="B19" s="535"/>
      <c r="C19" s="535"/>
      <c r="D19" s="535"/>
      <c r="E19" s="535"/>
      <c r="F19" s="535"/>
      <c r="G19" s="535"/>
      <c r="H19" s="535"/>
      <c r="I19" s="535"/>
      <c r="J19" s="536"/>
      <c r="K19" s="55">
        <v>2</v>
      </c>
      <c r="L19" s="56">
        <v>3</v>
      </c>
      <c r="M19" s="56">
        <v>4</v>
      </c>
      <c r="N19" s="56">
        <v>5</v>
      </c>
    </row>
    <row r="20" spans="1:15" ht="15.75" customHeight="1" x14ac:dyDescent="0.2">
      <c r="A20" s="1018" t="s">
        <v>621</v>
      </c>
      <c r="B20" s="1018"/>
      <c r="C20" s="1018"/>
      <c r="D20" s="1018"/>
      <c r="E20" s="1018"/>
      <c r="F20" s="1018"/>
      <c r="G20" s="1018"/>
      <c r="H20" s="1018"/>
      <c r="I20" s="1018"/>
      <c r="J20" s="1018"/>
      <c r="K20" s="55" t="s">
        <v>534</v>
      </c>
      <c r="L20" s="140">
        <f>N41+N52</f>
        <v>0</v>
      </c>
      <c r="M20" s="149">
        <f>N42+N53</f>
        <v>0</v>
      </c>
      <c r="N20" s="140">
        <f>N43+N54</f>
        <v>0</v>
      </c>
      <c r="O20" s="245" t="s">
        <v>968</v>
      </c>
    </row>
    <row r="21" spans="1:15" ht="13.5" customHeight="1" x14ac:dyDescent="0.2">
      <c r="A21" s="1018" t="s">
        <v>622</v>
      </c>
      <c r="B21" s="1018"/>
      <c r="C21" s="1018"/>
      <c r="D21" s="1018"/>
      <c r="E21" s="1018"/>
      <c r="F21" s="1018"/>
      <c r="G21" s="1018"/>
      <c r="H21" s="1018"/>
      <c r="I21" s="1018"/>
      <c r="J21" s="1018"/>
      <c r="K21" s="55" t="s">
        <v>536</v>
      </c>
      <c r="L21" s="140">
        <f>N63+N74</f>
        <v>0</v>
      </c>
      <c r="M21" s="140">
        <f>N64+N75</f>
        <v>0</v>
      </c>
      <c r="N21" s="140">
        <f>N65+N76</f>
        <v>0</v>
      </c>
      <c r="O21" s="245" t="s">
        <v>967</v>
      </c>
    </row>
    <row r="22" spans="1:15" ht="15.6" customHeight="1" x14ac:dyDescent="0.2">
      <c r="A22" s="1018" t="s">
        <v>623</v>
      </c>
      <c r="B22" s="1018"/>
      <c r="C22" s="1018"/>
      <c r="D22" s="1018"/>
      <c r="E22" s="1018"/>
      <c r="F22" s="1018"/>
      <c r="G22" s="1018"/>
      <c r="H22" s="1018"/>
      <c r="I22" s="1018"/>
      <c r="J22" s="1018"/>
      <c r="K22" s="55" t="s">
        <v>538</v>
      </c>
      <c r="L22" s="140">
        <f>N85+N96</f>
        <v>0</v>
      </c>
      <c r="M22" s="140">
        <f>N86+N97</f>
        <v>0</v>
      </c>
      <c r="N22" s="140">
        <f>N87+N98</f>
        <v>0</v>
      </c>
      <c r="O22" s="245" t="s">
        <v>966</v>
      </c>
    </row>
    <row r="23" spans="1:15" ht="25.5" customHeight="1" x14ac:dyDescent="0.2">
      <c r="A23" s="1018" t="s">
        <v>624</v>
      </c>
      <c r="B23" s="1018"/>
      <c r="C23" s="1018"/>
      <c r="D23" s="1018"/>
      <c r="E23" s="1018"/>
      <c r="F23" s="1018"/>
      <c r="G23" s="1018"/>
      <c r="H23" s="1018"/>
      <c r="I23" s="1018"/>
      <c r="J23" s="1018"/>
      <c r="K23" s="55" t="s">
        <v>540</v>
      </c>
      <c r="L23" s="140">
        <f>N106</f>
        <v>871400</v>
      </c>
      <c r="M23" s="140">
        <f>N107</f>
        <v>871400</v>
      </c>
      <c r="N23" s="140">
        <f>N108</f>
        <v>871400</v>
      </c>
      <c r="O23" s="245" t="s">
        <v>969</v>
      </c>
    </row>
    <row r="24" spans="1:15" ht="13.15" customHeight="1" x14ac:dyDescent="0.2">
      <c r="A24" s="1018" t="s">
        <v>625</v>
      </c>
      <c r="B24" s="1018"/>
      <c r="C24" s="1018"/>
      <c r="D24" s="1018"/>
      <c r="E24" s="1018"/>
      <c r="F24" s="1018"/>
      <c r="G24" s="1018"/>
      <c r="H24" s="1018"/>
      <c r="I24" s="1018"/>
      <c r="J24" s="1018"/>
      <c r="K24" s="55" t="s">
        <v>542</v>
      </c>
      <c r="L24" s="140"/>
      <c r="M24" s="140"/>
      <c r="N24" s="140"/>
      <c r="O24" s="245"/>
    </row>
    <row r="25" spans="1:15" ht="16.149999999999999" customHeight="1" x14ac:dyDescent="0.2">
      <c r="A25" s="1027" t="s">
        <v>626</v>
      </c>
      <c r="B25" s="1027"/>
      <c r="C25" s="1027"/>
      <c r="D25" s="1027"/>
      <c r="E25" s="1027"/>
      <c r="F25" s="1027"/>
      <c r="G25" s="1027"/>
      <c r="H25" s="1027"/>
      <c r="I25" s="1027"/>
      <c r="J25" s="1027"/>
      <c r="K25" s="55" t="s">
        <v>544</v>
      </c>
      <c r="L25" s="140"/>
      <c r="M25" s="140"/>
      <c r="N25" s="140"/>
      <c r="O25" s="245"/>
    </row>
    <row r="26" spans="1:15" ht="15.6" customHeight="1" x14ac:dyDescent="0.2">
      <c r="A26" s="1075" t="s">
        <v>627</v>
      </c>
      <c r="B26" s="1076"/>
      <c r="C26" s="1076"/>
      <c r="D26" s="1076"/>
      <c r="E26" s="1076"/>
      <c r="F26" s="1076"/>
      <c r="G26" s="1076"/>
      <c r="H26" s="1076"/>
      <c r="I26" s="1076"/>
      <c r="J26" s="1077"/>
      <c r="K26" s="55" t="s">
        <v>554</v>
      </c>
      <c r="L26" s="150"/>
      <c r="M26" s="150"/>
      <c r="N26" s="150"/>
      <c r="O26" s="245"/>
    </row>
    <row r="27" spans="1:15" x14ac:dyDescent="0.2">
      <c r="A27" s="1043" t="s">
        <v>628</v>
      </c>
      <c r="B27" s="1044"/>
      <c r="C27" s="1044"/>
      <c r="D27" s="1044"/>
      <c r="E27" s="1044"/>
      <c r="F27" s="1044"/>
      <c r="G27" s="1044"/>
      <c r="H27" s="1044"/>
      <c r="I27" s="1044"/>
      <c r="J27" s="1045"/>
      <c r="K27" s="55" t="s">
        <v>556</v>
      </c>
      <c r="L27" s="150"/>
      <c r="M27" s="150"/>
      <c r="N27" s="150"/>
      <c r="O27" s="245"/>
    </row>
    <row r="28" spans="1:15" ht="26.25" customHeight="1" x14ac:dyDescent="0.2">
      <c r="A28" s="1043" t="s">
        <v>629</v>
      </c>
      <c r="B28" s="1044"/>
      <c r="C28" s="1044"/>
      <c r="D28" s="1044"/>
      <c r="E28" s="1044"/>
      <c r="F28" s="1044"/>
      <c r="G28" s="1044"/>
      <c r="H28" s="1044"/>
      <c r="I28" s="1044"/>
      <c r="J28" s="1045"/>
      <c r="K28" s="55" t="s">
        <v>557</v>
      </c>
      <c r="L28" s="150"/>
      <c r="M28" s="150"/>
      <c r="N28" s="150"/>
      <c r="O28" s="245"/>
    </row>
    <row r="29" spans="1:15" ht="24.75" customHeight="1" x14ac:dyDescent="0.2">
      <c r="A29" s="1043" t="s">
        <v>630</v>
      </c>
      <c r="B29" s="1044"/>
      <c r="C29" s="1044"/>
      <c r="D29" s="1044"/>
      <c r="E29" s="1044"/>
      <c r="F29" s="1044"/>
      <c r="G29" s="1044"/>
      <c r="H29" s="1044"/>
      <c r="I29" s="1044"/>
      <c r="J29" s="1045"/>
      <c r="K29" s="55" t="s">
        <v>51</v>
      </c>
      <c r="L29" s="150"/>
      <c r="M29" s="150"/>
      <c r="N29" s="150"/>
      <c r="O29" s="245"/>
    </row>
    <row r="30" spans="1:15" x14ac:dyDescent="0.2">
      <c r="A30" s="1075" t="s">
        <v>631</v>
      </c>
      <c r="B30" s="1076"/>
      <c r="C30" s="1076"/>
      <c r="D30" s="1076"/>
      <c r="E30" s="1076"/>
      <c r="F30" s="1076"/>
      <c r="G30" s="1076"/>
      <c r="H30" s="1076"/>
      <c r="I30" s="1076"/>
      <c r="J30" s="1077"/>
      <c r="K30" s="56">
        <v>1100</v>
      </c>
      <c r="L30" s="140">
        <f>F115</f>
        <v>0</v>
      </c>
      <c r="M30" s="140">
        <f>J115</f>
        <v>0</v>
      </c>
      <c r="N30" s="140">
        <f>N115</f>
        <v>0</v>
      </c>
      <c r="O30" s="245" t="s">
        <v>965</v>
      </c>
    </row>
    <row r="31" spans="1:15" ht="25.5" customHeight="1" x14ac:dyDescent="0.2">
      <c r="A31" s="1043" t="s">
        <v>860</v>
      </c>
      <c r="B31" s="1044"/>
      <c r="C31" s="1044"/>
      <c r="D31" s="1044"/>
      <c r="E31" s="1044"/>
      <c r="F31" s="1044"/>
      <c r="G31" s="1044"/>
      <c r="H31" s="1044"/>
      <c r="I31" s="1044"/>
      <c r="J31" s="1045"/>
      <c r="K31" s="56">
        <v>1200</v>
      </c>
      <c r="L31" s="140"/>
      <c r="M31" s="140"/>
      <c r="N31" s="140"/>
      <c r="O31" s="245" t="s">
        <v>970</v>
      </c>
    </row>
    <row r="32" spans="1:15" ht="15.75" x14ac:dyDescent="0.25">
      <c r="J32" s="6" t="s">
        <v>478</v>
      </c>
      <c r="K32" s="250">
        <v>9000</v>
      </c>
      <c r="L32" s="248">
        <f>SUM(L20:L31)</f>
        <v>871400</v>
      </c>
      <c r="M32" s="248">
        <f t="shared" ref="M32:N32" si="0">SUM(M20:M31)</f>
        <v>871400</v>
      </c>
      <c r="N32" s="248">
        <f t="shared" si="0"/>
        <v>871400</v>
      </c>
    </row>
    <row r="33" spans="1:16" ht="12.6" customHeight="1" x14ac:dyDescent="0.2"/>
    <row r="34" spans="1:16" ht="33.75" customHeight="1" x14ac:dyDescent="0.2">
      <c r="A34" s="1078" t="s">
        <v>632</v>
      </c>
      <c r="B34" s="1079"/>
      <c r="C34" s="1079"/>
      <c r="D34" s="1079"/>
      <c r="E34" s="1079"/>
      <c r="F34" s="1079"/>
      <c r="G34" s="1079"/>
      <c r="H34" s="1079"/>
      <c r="I34" s="1079"/>
      <c r="J34" s="1079"/>
      <c r="K34" s="1079"/>
      <c r="L34" s="1079"/>
      <c r="M34" s="1079"/>
      <c r="N34" s="1079"/>
    </row>
    <row r="35" spans="1:16" ht="12.75" customHeight="1" x14ac:dyDescent="0.2">
      <c r="A35" s="838" t="s">
        <v>42</v>
      </c>
      <c r="B35" s="839"/>
      <c r="C35" s="839"/>
      <c r="D35" s="839"/>
      <c r="E35" s="839"/>
      <c r="F35" s="839"/>
      <c r="G35" s="839"/>
      <c r="H35" s="840"/>
      <c r="I35" s="1067" t="s">
        <v>560</v>
      </c>
      <c r="J35" s="1069" t="s">
        <v>633</v>
      </c>
      <c r="K35" s="1070"/>
      <c r="L35" s="1073" t="s">
        <v>634</v>
      </c>
      <c r="M35" s="1073" t="s">
        <v>635</v>
      </c>
      <c r="N35" s="1074" t="s">
        <v>636</v>
      </c>
    </row>
    <row r="36" spans="1:16" ht="30.6" customHeight="1" x14ac:dyDescent="0.2">
      <c r="A36" s="1047"/>
      <c r="B36" s="1048"/>
      <c r="C36" s="1048"/>
      <c r="D36" s="1048"/>
      <c r="E36" s="1048"/>
      <c r="F36" s="1048"/>
      <c r="G36" s="1048"/>
      <c r="H36" s="1049"/>
      <c r="I36" s="1068"/>
      <c r="J36" s="1071"/>
      <c r="K36" s="1072"/>
      <c r="L36" s="1073"/>
      <c r="M36" s="1073"/>
      <c r="N36" s="1074"/>
    </row>
    <row r="37" spans="1:16" x14ac:dyDescent="0.2">
      <c r="A37" s="537" t="s">
        <v>203</v>
      </c>
      <c r="B37" s="535"/>
      <c r="C37" s="535"/>
      <c r="D37" s="535"/>
      <c r="E37" s="535"/>
      <c r="F37" s="535"/>
      <c r="G37" s="535"/>
      <c r="H37" s="536"/>
      <c r="I37" s="55" t="s">
        <v>447</v>
      </c>
      <c r="J37" s="535" t="s">
        <v>637</v>
      </c>
      <c r="K37" s="536"/>
      <c r="L37" s="56">
        <v>4</v>
      </c>
      <c r="M37" s="56">
        <v>5</v>
      </c>
      <c r="N37" s="56">
        <v>6</v>
      </c>
      <c r="P37" s="240"/>
    </row>
    <row r="38" spans="1:16" x14ac:dyDescent="0.2">
      <c r="A38" s="1088" t="s">
        <v>638</v>
      </c>
      <c r="B38" s="1089"/>
      <c r="C38" s="1089"/>
      <c r="D38" s="1089"/>
      <c r="E38" s="1089"/>
      <c r="F38" s="1089"/>
      <c r="G38" s="1089"/>
      <c r="H38" s="1090"/>
      <c r="I38" s="233" t="s">
        <v>534</v>
      </c>
      <c r="J38" s="1091">
        <f>J39+J40</f>
        <v>0</v>
      </c>
      <c r="K38" s="1092"/>
      <c r="L38" s="249">
        <f>L39+L40</f>
        <v>0</v>
      </c>
      <c r="M38" s="249">
        <f>M39+M40</f>
        <v>0</v>
      </c>
      <c r="N38" s="209">
        <f>N39+N40</f>
        <v>0</v>
      </c>
    </row>
    <row r="39" spans="1:16" x14ac:dyDescent="0.2">
      <c r="A39" s="1080" t="s">
        <v>639</v>
      </c>
      <c r="B39" s="1081"/>
      <c r="C39" s="1081"/>
      <c r="D39" s="1081"/>
      <c r="E39" s="1081"/>
      <c r="F39" s="1081"/>
      <c r="G39" s="1081"/>
      <c r="H39" s="1082"/>
      <c r="I39" s="233" t="s">
        <v>640</v>
      </c>
      <c r="J39" s="1091"/>
      <c r="K39" s="1092"/>
      <c r="L39" s="249"/>
      <c r="M39" s="249"/>
      <c r="N39" s="209">
        <f>J39*L39*M39</f>
        <v>0</v>
      </c>
    </row>
    <row r="40" spans="1:16" ht="12.75" customHeight="1" x14ac:dyDescent="0.2">
      <c r="A40" s="1080" t="s">
        <v>641</v>
      </c>
      <c r="B40" s="1081"/>
      <c r="C40" s="1081"/>
      <c r="D40" s="1081"/>
      <c r="E40" s="1081"/>
      <c r="F40" s="1081"/>
      <c r="G40" s="1081"/>
      <c r="H40" s="1082"/>
      <c r="I40" s="233" t="s">
        <v>642</v>
      </c>
      <c r="J40" s="1083"/>
      <c r="K40" s="1084"/>
      <c r="L40" s="249"/>
      <c r="M40" s="249"/>
      <c r="N40" s="209">
        <f>J40*L40*M40</f>
        <v>0</v>
      </c>
      <c r="O40" s="243" t="s">
        <v>968</v>
      </c>
    </row>
    <row r="41" spans="1:16" ht="24.75" customHeight="1" x14ac:dyDescent="0.2">
      <c r="A41" s="1085"/>
      <c r="B41" s="1085"/>
      <c r="C41" s="1085"/>
      <c r="D41" s="1085"/>
      <c r="E41" s="1085"/>
      <c r="F41" s="1085"/>
      <c r="G41" s="1085"/>
      <c r="H41" s="1085"/>
      <c r="I41" s="1085"/>
      <c r="J41" s="1085"/>
      <c r="K41" s="1086" t="s">
        <v>873</v>
      </c>
      <c r="L41" s="1086"/>
      <c r="M41" s="1086"/>
      <c r="N41" s="320">
        <f>N38</f>
        <v>0</v>
      </c>
      <c r="O41" s="242"/>
    </row>
    <row r="42" spans="1:16" ht="27" customHeight="1" x14ac:dyDescent="0.2">
      <c r="A42" s="1085"/>
      <c r="B42" s="1085"/>
      <c r="C42" s="1085"/>
      <c r="D42" s="1085"/>
      <c r="E42" s="1085"/>
      <c r="F42" s="1085"/>
      <c r="G42" s="1085"/>
      <c r="H42" s="1085"/>
      <c r="I42" s="1085"/>
      <c r="J42" s="1085"/>
      <c r="K42" s="1087" t="s">
        <v>874</v>
      </c>
      <c r="L42" s="1087"/>
      <c r="M42" s="1087"/>
      <c r="N42" s="323">
        <v>0</v>
      </c>
    </row>
    <row r="43" spans="1:16" ht="26.25" customHeight="1" x14ac:dyDescent="0.2">
      <c r="A43" s="1093"/>
      <c r="B43" s="1093"/>
      <c r="C43" s="1093"/>
      <c r="D43" s="1093"/>
      <c r="E43" s="1093"/>
      <c r="F43" s="1093"/>
      <c r="G43" s="1093"/>
      <c r="H43" s="1093"/>
      <c r="I43" s="1093"/>
      <c r="J43" s="1093"/>
      <c r="K43" s="1087" t="s">
        <v>875</v>
      </c>
      <c r="L43" s="1087"/>
      <c r="M43" s="1087"/>
      <c r="N43" s="324">
        <v>0</v>
      </c>
    </row>
    <row r="45" spans="1:16" ht="17.25" hidden="1" customHeight="1" x14ac:dyDescent="0.2">
      <c r="A45" s="1078" t="s">
        <v>643</v>
      </c>
      <c r="B45" s="1079"/>
      <c r="C45" s="1079"/>
      <c r="D45" s="1079"/>
      <c r="E45" s="1079"/>
      <c r="F45" s="1079"/>
      <c r="G45" s="1079"/>
      <c r="H45" s="1079"/>
      <c r="I45" s="1079"/>
      <c r="J45" s="1079"/>
      <c r="K45" s="1079"/>
      <c r="L45" s="1079"/>
      <c r="M45" s="1079"/>
      <c r="N45" s="1079"/>
    </row>
    <row r="46" spans="1:16" hidden="1" x14ac:dyDescent="0.2">
      <c r="A46" s="838" t="s">
        <v>42</v>
      </c>
      <c r="B46" s="839"/>
      <c r="C46" s="839"/>
      <c r="D46" s="839"/>
      <c r="E46" s="839"/>
      <c r="F46" s="839"/>
      <c r="G46" s="839"/>
      <c r="H46" s="840"/>
      <c r="I46" s="1067" t="s">
        <v>560</v>
      </c>
      <c r="J46" s="1069" t="s">
        <v>633</v>
      </c>
      <c r="K46" s="1070"/>
      <c r="L46" s="1073" t="s">
        <v>634</v>
      </c>
      <c r="M46" s="1073" t="s">
        <v>635</v>
      </c>
      <c r="N46" s="1074" t="s">
        <v>636</v>
      </c>
    </row>
    <row r="47" spans="1:16" ht="30" hidden="1" customHeight="1" x14ac:dyDescent="0.2">
      <c r="A47" s="1047"/>
      <c r="B47" s="1048"/>
      <c r="C47" s="1048"/>
      <c r="D47" s="1048"/>
      <c r="E47" s="1048"/>
      <c r="F47" s="1048"/>
      <c r="G47" s="1048"/>
      <c r="H47" s="1049"/>
      <c r="I47" s="1068"/>
      <c r="J47" s="1071"/>
      <c r="K47" s="1072"/>
      <c r="L47" s="1073"/>
      <c r="M47" s="1073"/>
      <c r="N47" s="1074"/>
    </row>
    <row r="48" spans="1:16" hidden="1" x14ac:dyDescent="0.2">
      <c r="A48" s="537" t="s">
        <v>203</v>
      </c>
      <c r="B48" s="535"/>
      <c r="C48" s="535"/>
      <c r="D48" s="535"/>
      <c r="E48" s="535"/>
      <c r="F48" s="535"/>
      <c r="G48" s="535"/>
      <c r="H48" s="536"/>
      <c r="I48" s="55" t="s">
        <v>447</v>
      </c>
      <c r="J48" s="535" t="s">
        <v>637</v>
      </c>
      <c r="K48" s="536"/>
      <c r="L48" s="56">
        <v>4</v>
      </c>
      <c r="M48" s="56">
        <v>5</v>
      </c>
      <c r="N48" s="56">
        <v>6</v>
      </c>
    </row>
    <row r="49" spans="1:15" ht="18.75" hidden="1" customHeight="1" x14ac:dyDescent="0.2">
      <c r="A49" s="1055" t="s">
        <v>638</v>
      </c>
      <c r="B49" s="1056"/>
      <c r="C49" s="1056"/>
      <c r="D49" s="1056"/>
      <c r="E49" s="1056"/>
      <c r="F49" s="1056"/>
      <c r="G49" s="1056"/>
      <c r="H49" s="1057"/>
      <c r="I49" s="74" t="s">
        <v>534</v>
      </c>
      <c r="J49" s="1094"/>
      <c r="K49" s="1095"/>
      <c r="L49" s="75"/>
      <c r="M49" s="75"/>
      <c r="N49" s="151">
        <f>SUM(N50:N51)</f>
        <v>0</v>
      </c>
    </row>
    <row r="50" spans="1:15" ht="13.15" hidden="1" customHeight="1" x14ac:dyDescent="0.2">
      <c r="A50" s="1043" t="s">
        <v>639</v>
      </c>
      <c r="B50" s="1044"/>
      <c r="C50" s="1044"/>
      <c r="D50" s="1044"/>
      <c r="E50" s="1044"/>
      <c r="F50" s="1044"/>
      <c r="G50" s="1044"/>
      <c r="H50" s="1045"/>
      <c r="I50" s="74" t="s">
        <v>640</v>
      </c>
      <c r="J50" s="1094"/>
      <c r="K50" s="1095"/>
      <c r="L50" s="75"/>
      <c r="M50" s="75"/>
      <c r="N50" s="148">
        <f>(J50*L50*M50)</f>
        <v>0</v>
      </c>
    </row>
    <row r="51" spans="1:15" ht="14.45" hidden="1" customHeight="1" x14ac:dyDescent="0.2">
      <c r="A51" s="1043" t="s">
        <v>641</v>
      </c>
      <c r="B51" s="1044"/>
      <c r="C51" s="1044"/>
      <c r="D51" s="1044"/>
      <c r="E51" s="1044"/>
      <c r="F51" s="1044"/>
      <c r="G51" s="1044"/>
      <c r="H51" s="1045"/>
      <c r="I51" s="74" t="s">
        <v>642</v>
      </c>
      <c r="J51" s="1094"/>
      <c r="K51" s="1095"/>
      <c r="L51" s="75"/>
      <c r="M51" s="75"/>
      <c r="N51" s="148">
        <f>J51*L51*M51</f>
        <v>0</v>
      </c>
    </row>
    <row r="52" spans="1:15" ht="21" hidden="1" customHeight="1" x14ac:dyDescent="0.2">
      <c r="A52" s="1085"/>
      <c r="B52" s="1085"/>
      <c r="C52" s="1085"/>
      <c r="D52" s="1085"/>
      <c r="E52" s="1085"/>
      <c r="F52" s="1085"/>
      <c r="G52" s="1085"/>
      <c r="H52" s="1085"/>
      <c r="I52" s="1085"/>
      <c r="J52" s="1085"/>
      <c r="K52" s="1087" t="s">
        <v>873</v>
      </c>
      <c r="L52" s="1087"/>
      <c r="M52" s="1087"/>
      <c r="N52" s="147">
        <f>N49</f>
        <v>0</v>
      </c>
    </row>
    <row r="53" spans="1:15" ht="25.5" hidden="1" customHeight="1" x14ac:dyDescent="0.2">
      <c r="A53" s="1085"/>
      <c r="B53" s="1085"/>
      <c r="C53" s="1085"/>
      <c r="D53" s="1085"/>
      <c r="E53" s="1085"/>
      <c r="F53" s="1085"/>
      <c r="G53" s="1085"/>
      <c r="H53" s="1085"/>
      <c r="I53" s="1085"/>
      <c r="J53" s="1085"/>
      <c r="K53" s="1087" t="s">
        <v>874</v>
      </c>
      <c r="L53" s="1087"/>
      <c r="M53" s="1087"/>
      <c r="N53" s="147">
        <f>N52</f>
        <v>0</v>
      </c>
    </row>
    <row r="54" spans="1:15" ht="30" hidden="1" customHeight="1" x14ac:dyDescent="0.2">
      <c r="A54" s="1093"/>
      <c r="B54" s="1093"/>
      <c r="C54" s="1093"/>
      <c r="D54" s="1093"/>
      <c r="E54" s="1093"/>
      <c r="F54" s="1093"/>
      <c r="G54" s="1093"/>
      <c r="H54" s="1093"/>
      <c r="I54" s="1093"/>
      <c r="J54" s="1093"/>
      <c r="K54" s="1087" t="s">
        <v>875</v>
      </c>
      <c r="L54" s="1087"/>
      <c r="M54" s="1087"/>
      <c r="N54" s="147">
        <f>N53</f>
        <v>0</v>
      </c>
    </row>
    <row r="55" spans="1:15" hidden="1" x14ac:dyDescent="0.2"/>
    <row r="56" spans="1:15" ht="33.75" customHeight="1" x14ac:dyDescent="0.2">
      <c r="A56" s="1078" t="s">
        <v>644</v>
      </c>
      <c r="B56" s="1079"/>
      <c r="C56" s="1079"/>
      <c r="D56" s="1079"/>
      <c r="E56" s="1079"/>
      <c r="F56" s="1079"/>
      <c r="G56" s="1079"/>
      <c r="H56" s="1079"/>
      <c r="I56" s="1079"/>
      <c r="J56" s="1079"/>
      <c r="K56" s="1079"/>
      <c r="L56" s="1079"/>
      <c r="M56" s="1079"/>
      <c r="N56" s="1079"/>
    </row>
    <row r="57" spans="1:15" ht="12.75" customHeight="1" x14ac:dyDescent="0.2">
      <c r="A57" s="838" t="s">
        <v>42</v>
      </c>
      <c r="B57" s="839"/>
      <c r="C57" s="839"/>
      <c r="D57" s="839"/>
      <c r="E57" s="839"/>
      <c r="F57" s="840"/>
      <c r="G57" s="1067" t="s">
        <v>560</v>
      </c>
      <c r="H57" s="1096" t="s">
        <v>633</v>
      </c>
      <c r="I57" s="1097"/>
      <c r="J57" s="1100" t="s">
        <v>634</v>
      </c>
      <c r="K57" s="1070"/>
      <c r="L57" s="1074" t="s">
        <v>645</v>
      </c>
      <c r="M57" s="1073" t="s">
        <v>635</v>
      </c>
      <c r="N57" s="1073" t="s">
        <v>646</v>
      </c>
    </row>
    <row r="58" spans="1:15" ht="29.25" customHeight="1" x14ac:dyDescent="0.2">
      <c r="A58" s="1047"/>
      <c r="B58" s="1048"/>
      <c r="C58" s="1048"/>
      <c r="D58" s="1048"/>
      <c r="E58" s="1048"/>
      <c r="F58" s="1049"/>
      <c r="G58" s="1068"/>
      <c r="H58" s="1098"/>
      <c r="I58" s="1099"/>
      <c r="J58" s="1101"/>
      <c r="K58" s="1072"/>
      <c r="L58" s="1074"/>
      <c r="M58" s="1073"/>
      <c r="N58" s="1073"/>
    </row>
    <row r="59" spans="1:15" x14ac:dyDescent="0.2">
      <c r="A59" s="537" t="s">
        <v>203</v>
      </c>
      <c r="B59" s="535"/>
      <c r="C59" s="535"/>
      <c r="D59" s="535"/>
      <c r="E59" s="535"/>
      <c r="F59" s="536"/>
      <c r="G59" s="55" t="s">
        <v>447</v>
      </c>
      <c r="H59" s="668" t="s">
        <v>637</v>
      </c>
      <c r="I59" s="669"/>
      <c r="J59" s="535" t="s">
        <v>446</v>
      </c>
      <c r="K59" s="536"/>
      <c r="L59" s="56">
        <v>5</v>
      </c>
      <c r="M59" s="56">
        <v>6</v>
      </c>
      <c r="N59" s="56">
        <v>7</v>
      </c>
    </row>
    <row r="60" spans="1:15" ht="12.75" customHeight="1" x14ac:dyDescent="0.2">
      <c r="A60" s="1088" t="s">
        <v>647</v>
      </c>
      <c r="B60" s="1089"/>
      <c r="C60" s="1089"/>
      <c r="D60" s="1089"/>
      <c r="E60" s="1089"/>
      <c r="F60" s="1090"/>
      <c r="G60" s="233" t="s">
        <v>534</v>
      </c>
      <c r="H60" s="1106">
        <v>0</v>
      </c>
      <c r="I60" s="1107"/>
      <c r="J60" s="1083">
        <v>0</v>
      </c>
      <c r="K60" s="1084"/>
      <c r="L60" s="247">
        <v>0</v>
      </c>
      <c r="M60" s="247">
        <v>0</v>
      </c>
      <c r="N60" s="209">
        <f>N61+N62</f>
        <v>0</v>
      </c>
    </row>
    <row r="61" spans="1:15" ht="12.75" customHeight="1" x14ac:dyDescent="0.2">
      <c r="A61" s="1080" t="s">
        <v>639</v>
      </c>
      <c r="B61" s="1081"/>
      <c r="C61" s="1081"/>
      <c r="D61" s="1081"/>
      <c r="E61" s="1081"/>
      <c r="F61" s="1082"/>
      <c r="G61" s="233" t="s">
        <v>640</v>
      </c>
      <c r="H61" s="1102">
        <v>0</v>
      </c>
      <c r="I61" s="1103"/>
      <c r="J61" s="1083">
        <v>0</v>
      </c>
      <c r="K61" s="1084"/>
      <c r="L61" s="247">
        <v>0</v>
      </c>
      <c r="M61" s="247">
        <v>0</v>
      </c>
      <c r="N61" s="209">
        <f>H61*J61*L61*M61</f>
        <v>0</v>
      </c>
      <c r="O61" s="243" t="s">
        <v>967</v>
      </c>
    </row>
    <row r="62" spans="1:15" ht="12.75" customHeight="1" x14ac:dyDescent="0.2">
      <c r="A62" s="1043" t="s">
        <v>641</v>
      </c>
      <c r="B62" s="1044"/>
      <c r="C62" s="1044"/>
      <c r="D62" s="1044"/>
      <c r="E62" s="1044"/>
      <c r="F62" s="1045"/>
      <c r="G62" s="74" t="s">
        <v>642</v>
      </c>
      <c r="H62" s="1104"/>
      <c r="I62" s="1105"/>
      <c r="J62" s="1094"/>
      <c r="K62" s="1095"/>
      <c r="L62" s="67"/>
      <c r="M62" s="67"/>
      <c r="N62" s="147">
        <f>H62*J62*L62*M62</f>
        <v>0</v>
      </c>
    </row>
    <row r="63" spans="1:15" ht="16.149999999999999" customHeight="1" x14ac:dyDescent="0.2">
      <c r="A63" s="76"/>
      <c r="B63" s="76"/>
      <c r="C63" s="76"/>
      <c r="D63" s="76"/>
      <c r="E63" s="76"/>
      <c r="F63" s="76"/>
      <c r="G63" s="76"/>
      <c r="H63" s="76"/>
      <c r="I63" s="76"/>
      <c r="J63" s="1108" t="s">
        <v>873</v>
      </c>
      <c r="K63" s="1109"/>
      <c r="L63" s="1109"/>
      <c r="M63" s="1110"/>
      <c r="N63" s="320">
        <f>N60</f>
        <v>0</v>
      </c>
    </row>
    <row r="64" spans="1:15" ht="13.9" customHeight="1" x14ac:dyDescent="0.2">
      <c r="A64" s="76"/>
      <c r="B64" s="76"/>
      <c r="C64" s="76"/>
      <c r="D64" s="76"/>
      <c r="E64" s="76"/>
      <c r="F64" s="76"/>
      <c r="G64" s="76"/>
      <c r="H64" s="76"/>
      <c r="I64" s="76"/>
      <c r="J64" s="1111" t="s">
        <v>874</v>
      </c>
      <c r="K64" s="1112"/>
      <c r="L64" s="1112"/>
      <c r="M64" s="1113"/>
      <c r="N64" s="321">
        <v>0</v>
      </c>
    </row>
    <row r="65" spans="1:17" ht="15" customHeight="1" x14ac:dyDescent="0.2">
      <c r="A65" s="76"/>
      <c r="B65" s="76"/>
      <c r="C65" s="76"/>
      <c r="D65" s="76"/>
      <c r="E65" s="76"/>
      <c r="F65" s="76"/>
      <c r="G65" s="76"/>
      <c r="H65" s="76"/>
      <c r="I65" s="76"/>
      <c r="J65" s="1111" t="s">
        <v>875</v>
      </c>
      <c r="K65" s="1112"/>
      <c r="L65" s="1112"/>
      <c r="M65" s="1113"/>
      <c r="N65" s="322">
        <v>0</v>
      </c>
    </row>
    <row r="67" spans="1:17" ht="17.25" hidden="1" customHeight="1" x14ac:dyDescent="0.2">
      <c r="A67" s="1114" t="s">
        <v>649</v>
      </c>
      <c r="B67" s="1114"/>
      <c r="C67" s="1114"/>
      <c r="D67" s="1114"/>
      <c r="E67" s="1114"/>
      <c r="F67" s="1114"/>
      <c r="G67" s="1114"/>
      <c r="H67" s="1114"/>
      <c r="I67" s="1114"/>
      <c r="J67" s="1114"/>
      <c r="K67" s="1114"/>
      <c r="L67" s="1114"/>
      <c r="M67" s="1114"/>
      <c r="N67" s="1114"/>
    </row>
    <row r="68" spans="1:17" hidden="1" x14ac:dyDescent="0.2">
      <c r="A68" s="838" t="s">
        <v>42</v>
      </c>
      <c r="B68" s="839"/>
      <c r="C68" s="839"/>
      <c r="D68" s="839"/>
      <c r="E68" s="839"/>
      <c r="F68" s="840"/>
      <c r="G68" s="1067" t="s">
        <v>560</v>
      </c>
      <c r="H68" s="1096" t="s">
        <v>633</v>
      </c>
      <c r="I68" s="1097"/>
      <c r="J68" s="1100" t="s">
        <v>634</v>
      </c>
      <c r="K68" s="1070"/>
      <c r="L68" s="1074" t="s">
        <v>645</v>
      </c>
      <c r="M68" s="1073" t="s">
        <v>635</v>
      </c>
      <c r="N68" s="1073" t="s">
        <v>646</v>
      </c>
    </row>
    <row r="69" spans="1:17" ht="24.75" hidden="1" customHeight="1" x14ac:dyDescent="0.2">
      <c r="A69" s="1047"/>
      <c r="B69" s="1048"/>
      <c r="C69" s="1048"/>
      <c r="D69" s="1048"/>
      <c r="E69" s="1048"/>
      <c r="F69" s="1049"/>
      <c r="G69" s="1068"/>
      <c r="H69" s="1098"/>
      <c r="I69" s="1099"/>
      <c r="J69" s="1101"/>
      <c r="K69" s="1072"/>
      <c r="L69" s="1074"/>
      <c r="M69" s="1073"/>
      <c r="N69" s="1073"/>
    </row>
    <row r="70" spans="1:17" hidden="1" x14ac:dyDescent="0.2">
      <c r="A70" s="537" t="s">
        <v>203</v>
      </c>
      <c r="B70" s="535"/>
      <c r="C70" s="535"/>
      <c r="D70" s="535"/>
      <c r="E70" s="535"/>
      <c r="F70" s="536"/>
      <c r="G70" s="55" t="s">
        <v>447</v>
      </c>
      <c r="H70" s="668" t="s">
        <v>637</v>
      </c>
      <c r="I70" s="669"/>
      <c r="J70" s="535" t="s">
        <v>446</v>
      </c>
      <c r="K70" s="536"/>
      <c r="L70" s="56">
        <v>5</v>
      </c>
      <c r="M70" s="56">
        <v>6</v>
      </c>
      <c r="N70" s="56">
        <v>7</v>
      </c>
      <c r="Q70" s="73"/>
    </row>
    <row r="71" spans="1:17" hidden="1" x14ac:dyDescent="0.2">
      <c r="A71" s="1055" t="s">
        <v>650</v>
      </c>
      <c r="B71" s="1056"/>
      <c r="C71" s="1056"/>
      <c r="D71" s="1056"/>
      <c r="E71" s="1056"/>
      <c r="F71" s="1057"/>
      <c r="G71" s="74" t="s">
        <v>534</v>
      </c>
      <c r="H71" s="1115"/>
      <c r="I71" s="1116"/>
      <c r="J71" s="1117"/>
      <c r="K71" s="1105"/>
      <c r="L71" s="67"/>
      <c r="M71" s="67"/>
      <c r="N71" s="147">
        <f>N72+N73</f>
        <v>0</v>
      </c>
      <c r="Q71" s="73"/>
    </row>
    <row r="72" spans="1:17" hidden="1" x14ac:dyDescent="0.2">
      <c r="A72" s="1043" t="s">
        <v>639</v>
      </c>
      <c r="B72" s="1044"/>
      <c r="C72" s="1044"/>
      <c r="D72" s="1044"/>
      <c r="E72" s="1044"/>
      <c r="F72" s="1045"/>
      <c r="G72" s="74" t="s">
        <v>640</v>
      </c>
      <c r="H72" s="1115"/>
      <c r="I72" s="1116"/>
      <c r="J72" s="1117"/>
      <c r="K72" s="1105"/>
      <c r="L72" s="67"/>
      <c r="M72" s="67"/>
      <c r="N72" s="147">
        <f>H72*J72*L72*M72</f>
        <v>0</v>
      </c>
    </row>
    <row r="73" spans="1:17" hidden="1" x14ac:dyDescent="0.2">
      <c r="A73" s="1043" t="s">
        <v>641</v>
      </c>
      <c r="B73" s="1044"/>
      <c r="C73" s="1044"/>
      <c r="D73" s="1044"/>
      <c r="E73" s="1044"/>
      <c r="F73" s="1045"/>
      <c r="G73" s="74" t="s">
        <v>642</v>
      </c>
      <c r="H73" s="1115"/>
      <c r="I73" s="1116"/>
      <c r="J73" s="1117"/>
      <c r="K73" s="1105"/>
      <c r="L73" s="67"/>
      <c r="M73" s="67"/>
      <c r="N73" s="147">
        <f>H73*J73*L73*M73</f>
        <v>0</v>
      </c>
    </row>
    <row r="74" spans="1:17" ht="12.75" hidden="1" customHeight="1" x14ac:dyDescent="0.2">
      <c r="A74" s="76"/>
      <c r="B74" s="76"/>
      <c r="C74" s="76"/>
      <c r="D74" s="76"/>
      <c r="E74" s="76"/>
      <c r="F74" s="76"/>
      <c r="G74" s="76"/>
      <c r="H74" s="76"/>
      <c r="I74" s="76"/>
      <c r="J74" s="1111" t="s">
        <v>873</v>
      </c>
      <c r="K74" s="1112"/>
      <c r="L74" s="1112"/>
      <c r="M74" s="1113"/>
      <c r="N74" s="147">
        <f>N71</f>
        <v>0</v>
      </c>
    </row>
    <row r="75" spans="1:17" ht="12.75" hidden="1" customHeight="1" x14ac:dyDescent="0.2">
      <c r="J75" s="1111" t="s">
        <v>874</v>
      </c>
      <c r="K75" s="1112"/>
      <c r="L75" s="1112"/>
      <c r="M75" s="1113"/>
      <c r="N75" s="147">
        <f>N74</f>
        <v>0</v>
      </c>
    </row>
    <row r="76" spans="1:17" ht="12.75" hidden="1" customHeight="1" x14ac:dyDescent="0.2">
      <c r="J76" s="1111" t="s">
        <v>875</v>
      </c>
      <c r="K76" s="1112"/>
      <c r="L76" s="1112"/>
      <c r="M76" s="1113"/>
      <c r="N76" s="147">
        <f>N74</f>
        <v>0</v>
      </c>
    </row>
    <row r="77" spans="1:17" ht="6" hidden="1" customHeight="1" x14ac:dyDescent="0.2"/>
    <row r="78" spans="1:17" ht="33" customHeight="1" x14ac:dyDescent="0.2">
      <c r="A78" s="1078" t="s">
        <v>651</v>
      </c>
      <c r="B78" s="1079"/>
      <c r="C78" s="1079"/>
      <c r="D78" s="1079"/>
      <c r="E78" s="1079"/>
      <c r="F78" s="1079"/>
      <c r="G78" s="1079"/>
      <c r="H78" s="1079"/>
      <c r="I78" s="1079"/>
      <c r="J78" s="1079"/>
      <c r="K78" s="1079"/>
      <c r="L78" s="1079"/>
      <c r="M78" s="1079"/>
      <c r="N78" s="1079"/>
    </row>
    <row r="79" spans="1:17" x14ac:dyDescent="0.2">
      <c r="A79" s="838" t="s">
        <v>42</v>
      </c>
      <c r="B79" s="839"/>
      <c r="C79" s="839"/>
      <c r="D79" s="839"/>
      <c r="E79" s="839"/>
      <c r="F79" s="839"/>
      <c r="G79" s="839"/>
      <c r="H79" s="840"/>
      <c r="I79" s="1067" t="s">
        <v>560</v>
      </c>
      <c r="J79" s="1069" t="s">
        <v>633</v>
      </c>
      <c r="K79" s="1070"/>
      <c r="L79" s="1073" t="s">
        <v>634</v>
      </c>
      <c r="M79" s="1073" t="s">
        <v>881</v>
      </c>
      <c r="N79" s="1074" t="s">
        <v>636</v>
      </c>
    </row>
    <row r="80" spans="1:17" ht="40.5" customHeight="1" x14ac:dyDescent="0.2">
      <c r="A80" s="1047"/>
      <c r="B80" s="1048"/>
      <c r="C80" s="1048"/>
      <c r="D80" s="1048"/>
      <c r="E80" s="1048"/>
      <c r="F80" s="1048"/>
      <c r="G80" s="1048"/>
      <c r="H80" s="1049"/>
      <c r="I80" s="1068"/>
      <c r="J80" s="1071"/>
      <c r="K80" s="1072"/>
      <c r="L80" s="1073"/>
      <c r="M80" s="1073"/>
      <c r="N80" s="1074"/>
    </row>
    <row r="81" spans="1:15" x14ac:dyDescent="0.2">
      <c r="A81" s="537" t="s">
        <v>203</v>
      </c>
      <c r="B81" s="535"/>
      <c r="C81" s="535"/>
      <c r="D81" s="535"/>
      <c r="E81" s="535"/>
      <c r="F81" s="535"/>
      <c r="G81" s="535"/>
      <c r="H81" s="536"/>
      <c r="I81" s="55" t="s">
        <v>447</v>
      </c>
      <c r="J81" s="535" t="s">
        <v>637</v>
      </c>
      <c r="K81" s="536"/>
      <c r="L81" s="56">
        <v>4</v>
      </c>
      <c r="M81" s="56">
        <v>5</v>
      </c>
      <c r="N81" s="56">
        <v>6</v>
      </c>
    </row>
    <row r="82" spans="1:15" x14ac:dyDescent="0.2">
      <c r="A82" s="1088" t="s">
        <v>652</v>
      </c>
      <c r="B82" s="1089"/>
      <c r="C82" s="1089"/>
      <c r="D82" s="1089"/>
      <c r="E82" s="1089"/>
      <c r="F82" s="1089"/>
      <c r="G82" s="1089"/>
      <c r="H82" s="1090"/>
      <c r="I82" s="233" t="s">
        <v>534</v>
      </c>
      <c r="J82" s="1120">
        <f>J83+J84</f>
        <v>400</v>
      </c>
      <c r="K82" s="1107"/>
      <c r="L82" s="247">
        <f>L83+L84</f>
        <v>0</v>
      </c>
      <c r="M82" s="247">
        <f>M83+M84</f>
        <v>0</v>
      </c>
      <c r="N82" s="209">
        <f>SUM(N83:N84)</f>
        <v>0</v>
      </c>
    </row>
    <row r="83" spans="1:15" x14ac:dyDescent="0.2">
      <c r="A83" s="1080" t="s">
        <v>639</v>
      </c>
      <c r="B83" s="1081"/>
      <c r="C83" s="1081"/>
      <c r="D83" s="1081"/>
      <c r="E83" s="1081"/>
      <c r="F83" s="1081"/>
      <c r="G83" s="1081"/>
      <c r="H83" s="1082"/>
      <c r="I83" s="233" t="s">
        <v>640</v>
      </c>
      <c r="J83" s="1121"/>
      <c r="K83" s="1103"/>
      <c r="L83" s="247"/>
      <c r="M83" s="247"/>
      <c r="N83" s="209">
        <f>J83*L83*M83</f>
        <v>0</v>
      </c>
      <c r="O83" s="243" t="s">
        <v>966</v>
      </c>
    </row>
    <row r="84" spans="1:15" x14ac:dyDescent="0.2">
      <c r="A84" s="1043" t="s">
        <v>641</v>
      </c>
      <c r="B84" s="1044"/>
      <c r="C84" s="1044"/>
      <c r="D84" s="1044"/>
      <c r="E84" s="1044"/>
      <c r="F84" s="1044"/>
      <c r="G84" s="1044"/>
      <c r="H84" s="1045"/>
      <c r="I84" s="74" t="s">
        <v>642</v>
      </c>
      <c r="J84" s="1118">
        <v>400</v>
      </c>
      <c r="K84" s="1119"/>
      <c r="L84" s="67"/>
      <c r="M84" s="67"/>
      <c r="N84" s="147">
        <f>J84*L84*M84</f>
        <v>0</v>
      </c>
    </row>
    <row r="85" spans="1:15" ht="30" customHeight="1" x14ac:dyDescent="0.2">
      <c r="A85" s="1085"/>
      <c r="B85" s="1085"/>
      <c r="C85" s="1085"/>
      <c r="D85" s="1085"/>
      <c r="E85" s="1085"/>
      <c r="F85" s="1085"/>
      <c r="G85" s="1085"/>
      <c r="H85" s="1085"/>
      <c r="I85" s="1085"/>
      <c r="J85" s="1085"/>
      <c r="K85" s="1086" t="s">
        <v>873</v>
      </c>
      <c r="L85" s="1086"/>
      <c r="M85" s="1086"/>
      <c r="N85" s="320">
        <f>N82</f>
        <v>0</v>
      </c>
    </row>
    <row r="86" spans="1:15" ht="27.6" customHeight="1" x14ac:dyDescent="0.2">
      <c r="A86" s="1085"/>
      <c r="B86" s="1085"/>
      <c r="C86" s="1085"/>
      <c r="D86" s="1085"/>
      <c r="E86" s="1085"/>
      <c r="F86" s="1085"/>
      <c r="G86" s="1085"/>
      <c r="H86" s="1085"/>
      <c r="I86" s="1085"/>
      <c r="J86" s="1085"/>
      <c r="K86" s="1087" t="s">
        <v>874</v>
      </c>
      <c r="L86" s="1087"/>
      <c r="M86" s="1087"/>
      <c r="N86" s="321">
        <v>0</v>
      </c>
    </row>
    <row r="87" spans="1:15" ht="25.9" customHeight="1" x14ac:dyDescent="0.2">
      <c r="A87" s="1093"/>
      <c r="B87" s="1093"/>
      <c r="C87" s="1093"/>
      <c r="D87" s="1093"/>
      <c r="E87" s="1093"/>
      <c r="F87" s="1093"/>
      <c r="G87" s="1093"/>
      <c r="H87" s="1093"/>
      <c r="I87" s="1093"/>
      <c r="J87" s="1093"/>
      <c r="K87" s="1087" t="s">
        <v>875</v>
      </c>
      <c r="L87" s="1087"/>
      <c r="M87" s="1087"/>
      <c r="N87" s="322">
        <v>0</v>
      </c>
    </row>
    <row r="88" spans="1:15" ht="11.45" customHeight="1" x14ac:dyDescent="0.2"/>
    <row r="89" spans="1:15" ht="18.600000000000001" hidden="1" customHeight="1" x14ac:dyDescent="0.2">
      <c r="A89" s="1078" t="s">
        <v>649</v>
      </c>
      <c r="B89" s="1079"/>
      <c r="C89" s="1079"/>
      <c r="D89" s="1079"/>
      <c r="E89" s="1079"/>
      <c r="F89" s="1079"/>
      <c r="G89" s="1079"/>
      <c r="H89" s="1079"/>
      <c r="I89" s="1079"/>
      <c r="J89" s="1079"/>
      <c r="K89" s="1079"/>
      <c r="L89" s="1079"/>
      <c r="M89" s="1079"/>
      <c r="N89" s="1079"/>
    </row>
    <row r="90" spans="1:15" hidden="1" x14ac:dyDescent="0.2">
      <c r="A90" s="838" t="s">
        <v>42</v>
      </c>
      <c r="B90" s="839"/>
      <c r="C90" s="839"/>
      <c r="D90" s="839"/>
      <c r="E90" s="839"/>
      <c r="F90" s="839"/>
      <c r="G90" s="839"/>
      <c r="H90" s="840"/>
      <c r="I90" s="1067" t="s">
        <v>560</v>
      </c>
      <c r="J90" s="1069" t="s">
        <v>633</v>
      </c>
      <c r="K90" s="1070"/>
      <c r="L90" s="1073" t="s">
        <v>634</v>
      </c>
      <c r="M90" s="1073" t="s">
        <v>635</v>
      </c>
      <c r="N90" s="1073" t="s">
        <v>636</v>
      </c>
    </row>
    <row r="91" spans="1:15" ht="29.25" hidden="1" customHeight="1" x14ac:dyDescent="0.2">
      <c r="A91" s="1047"/>
      <c r="B91" s="1048"/>
      <c r="C91" s="1048"/>
      <c r="D91" s="1048"/>
      <c r="E91" s="1048"/>
      <c r="F91" s="1048"/>
      <c r="G91" s="1048"/>
      <c r="H91" s="1049"/>
      <c r="I91" s="1068"/>
      <c r="J91" s="1071"/>
      <c r="K91" s="1072"/>
      <c r="L91" s="1073"/>
      <c r="M91" s="1073"/>
      <c r="N91" s="1073"/>
    </row>
    <row r="92" spans="1:15" hidden="1" x14ac:dyDescent="0.2">
      <c r="A92" s="537" t="s">
        <v>203</v>
      </c>
      <c r="B92" s="535"/>
      <c r="C92" s="535"/>
      <c r="D92" s="535"/>
      <c r="E92" s="535"/>
      <c r="F92" s="535"/>
      <c r="G92" s="535"/>
      <c r="H92" s="536"/>
      <c r="I92" s="55" t="s">
        <v>447</v>
      </c>
      <c r="J92" s="535" t="s">
        <v>637</v>
      </c>
      <c r="K92" s="536"/>
      <c r="L92" s="56">
        <v>4</v>
      </c>
      <c r="M92" s="56">
        <v>5</v>
      </c>
      <c r="N92" s="56">
        <v>6</v>
      </c>
    </row>
    <row r="93" spans="1:15" hidden="1" x14ac:dyDescent="0.2">
      <c r="A93" s="1055" t="s">
        <v>652</v>
      </c>
      <c r="B93" s="1056"/>
      <c r="C93" s="1056"/>
      <c r="D93" s="1056"/>
      <c r="E93" s="1056"/>
      <c r="F93" s="1056"/>
      <c r="G93" s="1056"/>
      <c r="H93" s="1057"/>
      <c r="I93" s="74" t="s">
        <v>534</v>
      </c>
      <c r="J93" s="1122"/>
      <c r="K93" s="1123"/>
      <c r="L93" s="67"/>
      <c r="M93" s="67"/>
      <c r="N93" s="147">
        <f>N94+N95</f>
        <v>0</v>
      </c>
    </row>
    <row r="94" spans="1:15" hidden="1" x14ac:dyDescent="0.2">
      <c r="A94" s="1043" t="s">
        <v>639</v>
      </c>
      <c r="B94" s="1044"/>
      <c r="C94" s="1044"/>
      <c r="D94" s="1044"/>
      <c r="E94" s="1044"/>
      <c r="F94" s="1044"/>
      <c r="G94" s="1044"/>
      <c r="H94" s="1045"/>
      <c r="I94" s="74" t="s">
        <v>640</v>
      </c>
      <c r="J94" s="1122"/>
      <c r="K94" s="1123"/>
      <c r="L94" s="67"/>
      <c r="M94" s="67"/>
      <c r="N94" s="147">
        <f>J94*L94*M94</f>
        <v>0</v>
      </c>
    </row>
    <row r="95" spans="1:15" hidden="1" x14ac:dyDescent="0.2">
      <c r="A95" s="1043" t="s">
        <v>641</v>
      </c>
      <c r="B95" s="1044"/>
      <c r="C95" s="1044"/>
      <c r="D95" s="1044"/>
      <c r="E95" s="1044"/>
      <c r="F95" s="1044"/>
      <c r="G95" s="1044"/>
      <c r="H95" s="1045"/>
      <c r="I95" s="74" t="s">
        <v>642</v>
      </c>
      <c r="J95" s="1122"/>
      <c r="K95" s="1123"/>
      <c r="L95" s="67"/>
      <c r="M95" s="67"/>
      <c r="N95" s="147">
        <f>J95*L95*M95</f>
        <v>0</v>
      </c>
    </row>
    <row r="96" spans="1:15" ht="26.45" hidden="1" customHeight="1" x14ac:dyDescent="0.2">
      <c r="A96" s="1085"/>
      <c r="B96" s="1085"/>
      <c r="C96" s="1085"/>
      <c r="D96" s="1085"/>
      <c r="E96" s="1085"/>
      <c r="F96" s="1085"/>
      <c r="G96" s="1085"/>
      <c r="H96" s="1085"/>
      <c r="I96" s="1085"/>
      <c r="J96" s="1085"/>
      <c r="K96" s="77"/>
      <c r="L96" s="1111" t="s">
        <v>876</v>
      </c>
      <c r="M96" s="1113"/>
      <c r="N96" s="147">
        <f>N93</f>
        <v>0</v>
      </c>
    </row>
    <row r="97" spans="1:15" ht="27.6" hidden="1" customHeight="1" x14ac:dyDescent="0.2">
      <c r="A97" s="1085"/>
      <c r="B97" s="1085"/>
      <c r="C97" s="1085"/>
      <c r="D97" s="1085"/>
      <c r="E97" s="1085"/>
      <c r="F97" s="1085"/>
      <c r="G97" s="1085"/>
      <c r="H97" s="1085"/>
      <c r="I97" s="1085"/>
      <c r="J97" s="1085"/>
      <c r="K97" s="77"/>
      <c r="L97" s="1111" t="s">
        <v>877</v>
      </c>
      <c r="M97" s="1113"/>
      <c r="N97" s="147">
        <f>N96</f>
        <v>0</v>
      </c>
    </row>
    <row r="98" spans="1:15" ht="26.25" hidden="1" customHeight="1" x14ac:dyDescent="0.2">
      <c r="A98" s="1093"/>
      <c r="B98" s="1093"/>
      <c r="C98" s="1093"/>
      <c r="D98" s="1093"/>
      <c r="E98" s="1093"/>
      <c r="F98" s="1093"/>
      <c r="G98" s="1093"/>
      <c r="H98" s="1093"/>
      <c r="I98" s="1093"/>
      <c r="J98" s="1093"/>
      <c r="K98" s="77"/>
      <c r="L98" s="1111" t="s">
        <v>875</v>
      </c>
      <c r="M98" s="1113"/>
      <c r="N98" s="147">
        <f>N97</f>
        <v>0</v>
      </c>
    </row>
    <row r="99" spans="1:15" ht="13.15" hidden="1" customHeight="1" x14ac:dyDescent="0.2"/>
    <row r="100" spans="1:15" ht="50.45" customHeight="1" x14ac:dyDescent="0.2">
      <c r="A100" s="1124" t="s">
        <v>653</v>
      </c>
      <c r="B100" s="1125"/>
      <c r="C100" s="1125"/>
      <c r="D100" s="1125"/>
      <c r="E100" s="1125"/>
      <c r="F100" s="1125"/>
      <c r="G100" s="1125"/>
      <c r="H100" s="1125"/>
      <c r="I100" s="1125"/>
      <c r="J100" s="1125"/>
      <c r="K100" s="1125"/>
      <c r="L100" s="1125"/>
      <c r="M100" s="1125"/>
      <c r="N100" s="1125"/>
    </row>
    <row r="101" spans="1:15" ht="12.75" customHeight="1" x14ac:dyDescent="0.2">
      <c r="A101" s="1126" t="s">
        <v>42</v>
      </c>
      <c r="B101" s="1126"/>
      <c r="C101" s="1126"/>
      <c r="D101" s="1126"/>
      <c r="E101" s="1126"/>
      <c r="F101" s="1126"/>
      <c r="G101" s="1126"/>
      <c r="H101" s="1127" t="s">
        <v>560</v>
      </c>
      <c r="I101" s="1129" t="s">
        <v>654</v>
      </c>
      <c r="J101" s="1130"/>
      <c r="K101" s="1133" t="s">
        <v>634</v>
      </c>
      <c r="L101" s="1134"/>
      <c r="M101" s="1137" t="s">
        <v>655</v>
      </c>
      <c r="N101" s="1137" t="s">
        <v>656</v>
      </c>
    </row>
    <row r="102" spans="1:15" ht="42" customHeight="1" x14ac:dyDescent="0.2">
      <c r="A102" s="1126"/>
      <c r="B102" s="1126"/>
      <c r="C102" s="1126"/>
      <c r="D102" s="1126"/>
      <c r="E102" s="1126"/>
      <c r="F102" s="1126"/>
      <c r="G102" s="1126"/>
      <c r="H102" s="1128"/>
      <c r="I102" s="1131"/>
      <c r="J102" s="1132"/>
      <c r="K102" s="1135"/>
      <c r="L102" s="1136"/>
      <c r="M102" s="1137"/>
      <c r="N102" s="1137"/>
    </row>
    <row r="103" spans="1:15" ht="31.5" customHeight="1" x14ac:dyDescent="0.2">
      <c r="A103" s="1139"/>
      <c r="B103" s="1139"/>
      <c r="C103" s="1139"/>
      <c r="D103" s="1139"/>
      <c r="E103" s="1139"/>
      <c r="F103" s="1139"/>
      <c r="G103" s="1139"/>
      <c r="H103" s="302"/>
      <c r="I103" s="303" t="s">
        <v>657</v>
      </c>
      <c r="J103" s="304" t="s">
        <v>658</v>
      </c>
      <c r="K103" s="284" t="s">
        <v>659</v>
      </c>
      <c r="L103" s="284" t="s">
        <v>660</v>
      </c>
      <c r="M103" s="284"/>
      <c r="N103" s="284"/>
    </row>
    <row r="104" spans="1:15" ht="12.75" customHeight="1" x14ac:dyDescent="0.2">
      <c r="A104" s="1140">
        <v>1</v>
      </c>
      <c r="B104" s="1140"/>
      <c r="C104" s="1140"/>
      <c r="D104" s="1140"/>
      <c r="E104" s="1140"/>
      <c r="F104" s="1140"/>
      <c r="G104" s="1140"/>
      <c r="H104" s="291">
        <v>2</v>
      </c>
      <c r="I104" s="291" t="s">
        <v>637</v>
      </c>
      <c r="J104" s="305">
        <v>4</v>
      </c>
      <c r="K104" s="305">
        <v>5</v>
      </c>
      <c r="L104" s="284">
        <v>6</v>
      </c>
      <c r="M104" s="284">
        <v>7</v>
      </c>
      <c r="N104" s="284">
        <v>8</v>
      </c>
    </row>
    <row r="105" spans="1:15" ht="40.15" customHeight="1" x14ac:dyDescent="0.2">
      <c r="A105" s="1141" t="s">
        <v>661</v>
      </c>
      <c r="B105" s="1141"/>
      <c r="C105" s="1141"/>
      <c r="D105" s="1141"/>
      <c r="E105" s="1141"/>
      <c r="F105" s="1141"/>
      <c r="G105" s="1141"/>
      <c r="H105" s="306" t="s">
        <v>534</v>
      </c>
      <c r="I105" s="307">
        <v>31000</v>
      </c>
      <c r="J105" s="307">
        <v>26284</v>
      </c>
      <c r="K105" s="308">
        <v>12</v>
      </c>
      <c r="L105" s="309">
        <v>19</v>
      </c>
      <c r="M105" s="309">
        <f>K105+L105</f>
        <v>31</v>
      </c>
      <c r="N105" s="292">
        <f>(I105*K105)+(J105*L105)+4</f>
        <v>871400</v>
      </c>
      <c r="O105" s="241">
        <v>7019</v>
      </c>
    </row>
    <row r="106" spans="1:15" ht="15.6" customHeight="1" x14ac:dyDescent="0.2">
      <c r="A106" s="1142" t="s">
        <v>873</v>
      </c>
      <c r="B106" s="1142"/>
      <c r="C106" s="1142"/>
      <c r="D106" s="1142"/>
      <c r="E106" s="1142"/>
      <c r="F106" s="1142"/>
      <c r="G106" s="1142"/>
      <c r="H106" s="310" t="s">
        <v>564</v>
      </c>
      <c r="I106" s="311" t="s">
        <v>54</v>
      </c>
      <c r="J106" s="312" t="s">
        <v>54</v>
      </c>
      <c r="K106" s="313">
        <v>26</v>
      </c>
      <c r="L106" s="314">
        <v>29</v>
      </c>
      <c r="M106" s="314">
        <f>SUM(K106:L106)</f>
        <v>55</v>
      </c>
      <c r="N106" s="293">
        <f>N105</f>
        <v>871400</v>
      </c>
    </row>
    <row r="107" spans="1:15" ht="17.45" customHeight="1" x14ac:dyDescent="0.2">
      <c r="A107" s="1143" t="s">
        <v>874</v>
      </c>
      <c r="B107" s="1143"/>
      <c r="C107" s="1143"/>
      <c r="D107" s="1143"/>
      <c r="E107" s="1143"/>
      <c r="F107" s="1143"/>
      <c r="G107" s="1143"/>
      <c r="H107" s="285" t="s">
        <v>662</v>
      </c>
      <c r="I107" s="315" t="s">
        <v>54</v>
      </c>
      <c r="J107" s="316" t="s">
        <v>54</v>
      </c>
      <c r="K107" s="308">
        <v>26</v>
      </c>
      <c r="L107" s="309">
        <v>29</v>
      </c>
      <c r="M107" s="309">
        <f t="shared" ref="M107:M108" si="1">SUM(K107:L107)</f>
        <v>55</v>
      </c>
      <c r="N107" s="292">
        <v>871400</v>
      </c>
    </row>
    <row r="108" spans="1:15" ht="16.149999999999999" customHeight="1" x14ac:dyDescent="0.2">
      <c r="A108" s="1143" t="s">
        <v>875</v>
      </c>
      <c r="B108" s="1143"/>
      <c r="C108" s="1143"/>
      <c r="D108" s="1143"/>
      <c r="E108" s="1143"/>
      <c r="F108" s="1143"/>
      <c r="G108" s="1143"/>
      <c r="H108" s="285" t="s">
        <v>663</v>
      </c>
      <c r="I108" s="315" t="s">
        <v>54</v>
      </c>
      <c r="J108" s="316" t="s">
        <v>54</v>
      </c>
      <c r="K108" s="308">
        <v>26</v>
      </c>
      <c r="L108" s="309">
        <v>29</v>
      </c>
      <c r="M108" s="309">
        <f t="shared" si="1"/>
        <v>55</v>
      </c>
      <c r="N108" s="292">
        <v>871400</v>
      </c>
    </row>
    <row r="109" spans="1:15" ht="13.5" customHeight="1" x14ac:dyDescent="0.2">
      <c r="A109" s="234"/>
      <c r="B109" s="234"/>
      <c r="C109" s="234"/>
      <c r="D109" s="234"/>
      <c r="E109" s="234"/>
      <c r="F109" s="234"/>
      <c r="G109" s="234"/>
      <c r="H109" s="235"/>
      <c r="I109" s="236"/>
      <c r="J109" s="237"/>
      <c r="K109" s="169"/>
      <c r="L109" s="169"/>
      <c r="M109" s="169"/>
      <c r="N109" s="238"/>
    </row>
    <row r="110" spans="1:15" ht="34.9" customHeight="1" x14ac:dyDescent="0.2">
      <c r="A110" s="1078" t="s">
        <v>882</v>
      </c>
      <c r="B110" s="1079"/>
      <c r="C110" s="1079"/>
      <c r="D110" s="1079"/>
      <c r="E110" s="1079"/>
      <c r="F110" s="1079"/>
      <c r="G110" s="1079"/>
      <c r="H110" s="1079"/>
      <c r="I110" s="1079"/>
      <c r="J110" s="1079"/>
      <c r="K110" s="1079"/>
      <c r="L110" s="1079"/>
      <c r="M110" s="1079"/>
      <c r="N110" s="1079"/>
    </row>
    <row r="111" spans="1:15" ht="22.9" customHeight="1" x14ac:dyDescent="0.2">
      <c r="A111" s="1138" t="s">
        <v>664</v>
      </c>
      <c r="B111" s="1138" t="s">
        <v>665</v>
      </c>
      <c r="C111" s="1138" t="s">
        <v>878</v>
      </c>
      <c r="D111" s="1138"/>
      <c r="E111" s="1138"/>
      <c r="F111" s="1138"/>
      <c r="G111" s="1138" t="s">
        <v>879</v>
      </c>
      <c r="H111" s="1138"/>
      <c r="I111" s="1138"/>
      <c r="J111" s="1138"/>
      <c r="K111" s="1138" t="s">
        <v>880</v>
      </c>
      <c r="L111" s="1138"/>
      <c r="M111" s="1138"/>
      <c r="N111" s="1138"/>
    </row>
    <row r="112" spans="1:15" ht="63.75" x14ac:dyDescent="0.2">
      <c r="A112" s="1138"/>
      <c r="B112" s="1138"/>
      <c r="C112" s="80" t="s">
        <v>666</v>
      </c>
      <c r="D112" s="80" t="s">
        <v>667</v>
      </c>
      <c r="E112" s="80" t="s">
        <v>668</v>
      </c>
      <c r="F112" s="80" t="s">
        <v>532</v>
      </c>
      <c r="G112" s="80" t="s">
        <v>666</v>
      </c>
      <c r="H112" s="80" t="s">
        <v>667</v>
      </c>
      <c r="I112" s="80" t="s">
        <v>668</v>
      </c>
      <c r="J112" s="80" t="s">
        <v>532</v>
      </c>
      <c r="K112" s="80" t="s">
        <v>666</v>
      </c>
      <c r="L112" s="80" t="s">
        <v>667</v>
      </c>
      <c r="M112" s="80" t="s">
        <v>668</v>
      </c>
      <c r="N112" s="80" t="s">
        <v>532</v>
      </c>
    </row>
    <row r="113" spans="1:15" ht="51" x14ac:dyDescent="0.2">
      <c r="A113" s="81" t="s">
        <v>669</v>
      </c>
      <c r="B113" s="143" t="s">
        <v>49</v>
      </c>
      <c r="C113" s="153">
        <v>90</v>
      </c>
      <c r="D113" s="144"/>
      <c r="E113" s="144">
        <v>0</v>
      </c>
      <c r="F113" s="153">
        <f>C113*D113*E113</f>
        <v>0</v>
      </c>
      <c r="G113" s="153">
        <v>90</v>
      </c>
      <c r="H113" s="144"/>
      <c r="I113" s="144">
        <v>0</v>
      </c>
      <c r="J113" s="153">
        <f>G113*H113*I113</f>
        <v>0</v>
      </c>
      <c r="K113" s="153">
        <v>90</v>
      </c>
      <c r="L113" s="144"/>
      <c r="M113" s="144">
        <v>0</v>
      </c>
      <c r="N113" s="153">
        <f>K113*L113*M113</f>
        <v>0</v>
      </c>
      <c r="O113" s="246" t="s">
        <v>971</v>
      </c>
    </row>
    <row r="114" spans="1:15" ht="63.75" x14ac:dyDescent="0.2">
      <c r="A114" s="82" t="s">
        <v>670</v>
      </c>
      <c r="B114" s="143" t="s">
        <v>50</v>
      </c>
      <c r="C114" s="153">
        <v>0</v>
      </c>
      <c r="D114" s="144"/>
      <c r="E114" s="144">
        <v>1</v>
      </c>
      <c r="F114" s="153">
        <f>C114*D114*E114</f>
        <v>0</v>
      </c>
      <c r="G114" s="153">
        <v>0</v>
      </c>
      <c r="H114" s="144"/>
      <c r="I114" s="144">
        <v>0</v>
      </c>
      <c r="J114" s="153">
        <f>G114*H114*I114</f>
        <v>0</v>
      </c>
      <c r="K114" s="153">
        <v>0</v>
      </c>
      <c r="L114" s="144"/>
      <c r="M114" s="144">
        <v>0</v>
      </c>
      <c r="N114" s="153">
        <f>K114*L114*M114</f>
        <v>0</v>
      </c>
      <c r="O114" s="244"/>
    </row>
    <row r="115" spans="1:15" ht="51" x14ac:dyDescent="0.2">
      <c r="A115" s="230" t="s">
        <v>671</v>
      </c>
      <c r="B115" s="231" t="s">
        <v>672</v>
      </c>
      <c r="C115" s="152"/>
      <c r="D115" s="232">
        <v>1</v>
      </c>
      <c r="E115" s="232">
        <v>1</v>
      </c>
      <c r="F115" s="152">
        <f>C115*D115*E115</f>
        <v>0</v>
      </c>
      <c r="G115" s="153"/>
      <c r="H115" s="144">
        <v>1</v>
      </c>
      <c r="I115" s="144">
        <v>1</v>
      </c>
      <c r="J115" s="153">
        <f>G115*H115*I115</f>
        <v>0</v>
      </c>
      <c r="K115" s="153"/>
      <c r="L115" s="144">
        <v>1</v>
      </c>
      <c r="M115" s="144">
        <v>1</v>
      </c>
      <c r="N115" s="153">
        <f>K115*L115*M115</f>
        <v>0</v>
      </c>
      <c r="O115" s="244" t="s">
        <v>965</v>
      </c>
    </row>
    <row r="116" spans="1:15" x14ac:dyDescent="0.2">
      <c r="A116" s="83" t="s">
        <v>478</v>
      </c>
      <c r="B116" s="84">
        <v>9000</v>
      </c>
      <c r="C116" s="85" t="s">
        <v>54</v>
      </c>
      <c r="D116" s="85" t="s">
        <v>54</v>
      </c>
      <c r="E116" s="85" t="s">
        <v>54</v>
      </c>
      <c r="F116" s="317">
        <f>SUM(F113:F115)</f>
        <v>0</v>
      </c>
      <c r="G116" s="153" t="s">
        <v>54</v>
      </c>
      <c r="H116" s="85" t="s">
        <v>54</v>
      </c>
      <c r="I116" s="85" t="s">
        <v>54</v>
      </c>
      <c r="J116" s="318">
        <f>SUM(J113:J115)</f>
        <v>0</v>
      </c>
      <c r="K116" s="153" t="s">
        <v>54</v>
      </c>
      <c r="L116" s="85" t="s">
        <v>54</v>
      </c>
      <c r="M116" s="85" t="s">
        <v>54</v>
      </c>
      <c r="N116" s="319">
        <f>N113</f>
        <v>0</v>
      </c>
    </row>
    <row r="117" spans="1:15" x14ac:dyDescent="0.2">
      <c r="A117" s="86"/>
      <c r="B117" s="86"/>
      <c r="C117" s="86"/>
      <c r="D117" s="86"/>
      <c r="E117" s="86"/>
      <c r="F117" s="86"/>
      <c r="G117" s="86"/>
      <c r="H117" s="86"/>
      <c r="I117" s="86"/>
      <c r="J117" s="86"/>
      <c r="K117" s="86"/>
      <c r="L117" s="86"/>
      <c r="M117" s="86"/>
      <c r="N117" s="87"/>
    </row>
    <row r="118" spans="1:15" x14ac:dyDescent="0.2">
      <c r="A118" s="86"/>
      <c r="B118" s="86"/>
      <c r="C118" s="86"/>
      <c r="D118" s="86"/>
      <c r="E118" s="86"/>
      <c r="F118" s="86"/>
      <c r="G118" s="86"/>
      <c r="H118" s="86"/>
      <c r="I118" s="86"/>
      <c r="J118" s="86"/>
      <c r="K118" s="86"/>
      <c r="L118" s="86"/>
      <c r="M118" s="86"/>
      <c r="N118" s="87"/>
    </row>
    <row r="119" spans="1:15" x14ac:dyDescent="0.2">
      <c r="A119" s="88"/>
      <c r="B119" s="88"/>
      <c r="C119" s="88"/>
      <c r="D119" s="88"/>
      <c r="E119" s="88"/>
      <c r="F119" s="88"/>
      <c r="G119" s="88"/>
      <c r="H119" s="88"/>
      <c r="I119" s="88"/>
      <c r="J119" s="88"/>
      <c r="K119" s="88"/>
      <c r="L119" s="88"/>
      <c r="M119" s="88"/>
      <c r="N119" s="89"/>
    </row>
    <row r="120" spans="1:15" x14ac:dyDescent="0.2">
      <c r="A120" s="88"/>
      <c r="B120" s="88"/>
      <c r="C120" s="88"/>
      <c r="D120" s="88"/>
      <c r="E120" s="88"/>
      <c r="F120" s="88"/>
      <c r="G120" s="88"/>
      <c r="H120" s="88"/>
      <c r="I120" s="88"/>
      <c r="J120" s="88"/>
      <c r="K120" s="88"/>
      <c r="L120" s="88"/>
      <c r="M120" s="88"/>
      <c r="N120" s="89"/>
    </row>
    <row r="121" spans="1:15" x14ac:dyDescent="0.2">
      <c r="A121" s="88"/>
      <c r="B121" s="88"/>
      <c r="C121" s="88"/>
      <c r="D121" s="88"/>
      <c r="E121" s="88"/>
      <c r="F121" s="88"/>
      <c r="G121" s="88"/>
      <c r="H121" s="88"/>
      <c r="I121" s="88"/>
      <c r="J121" s="88"/>
      <c r="K121" s="88"/>
      <c r="L121" s="88"/>
      <c r="M121" s="88"/>
      <c r="N121" s="89"/>
    </row>
    <row r="122" spans="1:15" x14ac:dyDescent="0.2">
      <c r="A122" s="88"/>
      <c r="B122" s="88"/>
      <c r="C122" s="88"/>
      <c r="D122" s="88"/>
      <c r="E122" s="88"/>
      <c r="F122" s="88"/>
      <c r="G122" s="88"/>
      <c r="H122" s="88"/>
      <c r="I122" s="88"/>
      <c r="J122" s="88"/>
      <c r="K122" s="88"/>
      <c r="L122" s="88"/>
      <c r="M122" s="88"/>
      <c r="N122" s="89"/>
    </row>
    <row r="123" spans="1:15" x14ac:dyDescent="0.2">
      <c r="A123" s="88"/>
      <c r="B123" s="88"/>
      <c r="C123" s="88"/>
      <c r="D123" s="88"/>
      <c r="E123" s="88"/>
      <c r="F123" s="88"/>
      <c r="G123" s="88"/>
      <c r="H123" s="88"/>
      <c r="I123" s="88"/>
      <c r="J123" s="88"/>
      <c r="K123" s="88"/>
      <c r="L123" s="88"/>
      <c r="M123" s="88"/>
      <c r="N123" s="89"/>
    </row>
    <row r="124" spans="1:15" x14ac:dyDescent="0.2">
      <c r="A124" s="88"/>
      <c r="B124" s="88"/>
      <c r="C124" s="88"/>
      <c r="D124" s="88"/>
      <c r="E124" s="88"/>
      <c r="F124" s="88"/>
      <c r="G124" s="88"/>
      <c r="H124" s="88"/>
      <c r="I124" s="88"/>
      <c r="J124" s="88"/>
      <c r="K124" s="88"/>
      <c r="L124" s="88"/>
      <c r="M124" s="88"/>
      <c r="N124" s="89"/>
    </row>
    <row r="125" spans="1:15" x14ac:dyDescent="0.2">
      <c r="A125" s="88"/>
      <c r="B125" s="88"/>
      <c r="C125" s="88"/>
      <c r="D125" s="88"/>
      <c r="E125" s="88"/>
      <c r="F125" s="88"/>
      <c r="G125" s="88"/>
      <c r="H125" s="88"/>
      <c r="I125" s="88"/>
      <c r="J125" s="88"/>
      <c r="K125" s="88"/>
      <c r="L125" s="88"/>
      <c r="M125" s="88"/>
      <c r="N125" s="89"/>
    </row>
    <row r="126" spans="1:15" x14ac:dyDescent="0.2">
      <c r="A126" s="88"/>
      <c r="B126" s="88"/>
      <c r="C126" s="88"/>
      <c r="D126" s="88"/>
      <c r="E126" s="88"/>
      <c r="F126" s="88"/>
      <c r="G126" s="88"/>
      <c r="H126" s="88"/>
      <c r="I126" s="88"/>
      <c r="J126" s="88"/>
      <c r="K126" s="88"/>
      <c r="L126" s="88"/>
      <c r="M126" s="88"/>
      <c r="N126" s="89"/>
    </row>
    <row r="127" spans="1:15" x14ac:dyDescent="0.2">
      <c r="A127" s="88"/>
      <c r="B127" s="88"/>
      <c r="C127" s="88"/>
      <c r="D127" s="88"/>
      <c r="E127" s="88"/>
      <c r="F127" s="88"/>
      <c r="G127" s="88"/>
      <c r="H127" s="88"/>
      <c r="I127" s="88"/>
      <c r="J127" s="88"/>
      <c r="K127" s="88"/>
      <c r="L127" s="88"/>
      <c r="M127" s="88"/>
      <c r="N127" s="89"/>
    </row>
    <row r="128" spans="1:15" x14ac:dyDescent="0.2">
      <c r="A128" s="88"/>
      <c r="B128" s="88"/>
      <c r="C128" s="88"/>
      <c r="D128" s="88"/>
      <c r="E128" s="88"/>
      <c r="F128" s="88"/>
      <c r="G128" s="88"/>
      <c r="H128" s="88"/>
      <c r="I128" s="88"/>
      <c r="J128" s="88"/>
      <c r="K128" s="88"/>
      <c r="L128" s="88"/>
      <c r="M128" s="88"/>
      <c r="N128" s="89"/>
    </row>
    <row r="129" spans="1:14" x14ac:dyDescent="0.2">
      <c r="A129" s="88"/>
      <c r="B129" s="88"/>
      <c r="C129" s="88"/>
      <c r="D129" s="88"/>
      <c r="E129" s="88"/>
      <c r="F129" s="88"/>
      <c r="G129" s="88"/>
      <c r="H129" s="88"/>
      <c r="I129" s="88"/>
      <c r="J129" s="88"/>
      <c r="K129" s="88"/>
      <c r="L129" s="88"/>
      <c r="M129" s="88"/>
      <c r="N129" s="89"/>
    </row>
  </sheetData>
  <mergeCells count="179">
    <mergeCell ref="A110:N110"/>
    <mergeCell ref="A111:A112"/>
    <mergeCell ref="B111:B112"/>
    <mergeCell ref="C111:F111"/>
    <mergeCell ref="G111:J111"/>
    <mergeCell ref="K111:N111"/>
    <mergeCell ref="A103:G103"/>
    <mergeCell ref="A104:G104"/>
    <mergeCell ref="A105:G105"/>
    <mergeCell ref="A106:G106"/>
    <mergeCell ref="A107:G107"/>
    <mergeCell ref="A108:G108"/>
    <mergeCell ref="A98:J98"/>
    <mergeCell ref="L98:M98"/>
    <mergeCell ref="A100:N100"/>
    <mergeCell ref="A101:G102"/>
    <mergeCell ref="H101:H102"/>
    <mergeCell ref="I101:J102"/>
    <mergeCell ref="K101:L102"/>
    <mergeCell ref="M101:M102"/>
    <mergeCell ref="N101:N102"/>
    <mergeCell ref="A95:H95"/>
    <mergeCell ref="J95:K95"/>
    <mergeCell ref="A96:J96"/>
    <mergeCell ref="L96:M96"/>
    <mergeCell ref="A97:J97"/>
    <mergeCell ref="L97:M97"/>
    <mergeCell ref="A92:H92"/>
    <mergeCell ref="J92:K92"/>
    <mergeCell ref="A93:H93"/>
    <mergeCell ref="J93:K93"/>
    <mergeCell ref="A94:H94"/>
    <mergeCell ref="J94:K94"/>
    <mergeCell ref="A87:J87"/>
    <mergeCell ref="K87:M87"/>
    <mergeCell ref="A89:N89"/>
    <mergeCell ref="A90:H91"/>
    <mergeCell ref="I90:I91"/>
    <mergeCell ref="J90:K91"/>
    <mergeCell ref="L90:L91"/>
    <mergeCell ref="M90:M91"/>
    <mergeCell ref="N90:N91"/>
    <mergeCell ref="A84:H84"/>
    <mergeCell ref="J84:K84"/>
    <mergeCell ref="A85:J85"/>
    <mergeCell ref="K85:M85"/>
    <mergeCell ref="A86:J86"/>
    <mergeCell ref="K86:M86"/>
    <mergeCell ref="A81:H81"/>
    <mergeCell ref="J81:K81"/>
    <mergeCell ref="A82:H82"/>
    <mergeCell ref="J82:K82"/>
    <mergeCell ref="A83:H83"/>
    <mergeCell ref="J83:K83"/>
    <mergeCell ref="J74:M74"/>
    <mergeCell ref="J75:M75"/>
    <mergeCell ref="J76:M76"/>
    <mergeCell ref="A78:N78"/>
    <mergeCell ref="A79:H80"/>
    <mergeCell ref="I79:I80"/>
    <mergeCell ref="J79:K80"/>
    <mergeCell ref="L79:L80"/>
    <mergeCell ref="M79:M80"/>
    <mergeCell ref="N79:N80"/>
    <mergeCell ref="A72:F72"/>
    <mergeCell ref="H72:I72"/>
    <mergeCell ref="J72:K72"/>
    <mergeCell ref="A73:F73"/>
    <mergeCell ref="H73:I73"/>
    <mergeCell ref="J73:K73"/>
    <mergeCell ref="N68:N69"/>
    <mergeCell ref="A70:F70"/>
    <mergeCell ref="H70:I70"/>
    <mergeCell ref="J70:K70"/>
    <mergeCell ref="A71:F71"/>
    <mergeCell ref="H71:I71"/>
    <mergeCell ref="J71:K71"/>
    <mergeCell ref="J63:M63"/>
    <mergeCell ref="J64:M64"/>
    <mergeCell ref="J65:M65"/>
    <mergeCell ref="A67:N67"/>
    <mergeCell ref="A68:F69"/>
    <mergeCell ref="G68:G69"/>
    <mergeCell ref="H68:I69"/>
    <mergeCell ref="J68:K69"/>
    <mergeCell ref="L68:L69"/>
    <mergeCell ref="M68:M69"/>
    <mergeCell ref="A61:F61"/>
    <mergeCell ref="H61:I61"/>
    <mergeCell ref="J61:K61"/>
    <mergeCell ref="A62:F62"/>
    <mergeCell ref="H62:I62"/>
    <mergeCell ref="J62:K62"/>
    <mergeCell ref="A59:F59"/>
    <mergeCell ref="H59:I59"/>
    <mergeCell ref="J59:K59"/>
    <mergeCell ref="A60:F60"/>
    <mergeCell ref="H60:I60"/>
    <mergeCell ref="J60:K60"/>
    <mergeCell ref="A54:J54"/>
    <mergeCell ref="K54:M54"/>
    <mergeCell ref="A56:N56"/>
    <mergeCell ref="A57:F58"/>
    <mergeCell ref="G57:G58"/>
    <mergeCell ref="H57:I58"/>
    <mergeCell ref="J57:K58"/>
    <mergeCell ref="L57:L58"/>
    <mergeCell ref="M57:M58"/>
    <mergeCell ref="N57:N58"/>
    <mergeCell ref="A51:H51"/>
    <mergeCell ref="J51:K51"/>
    <mergeCell ref="A52:J52"/>
    <mergeCell ref="K52:M52"/>
    <mergeCell ref="A53:J53"/>
    <mergeCell ref="K53:M53"/>
    <mergeCell ref="A48:H48"/>
    <mergeCell ref="J48:K48"/>
    <mergeCell ref="A49:H49"/>
    <mergeCell ref="J49:K49"/>
    <mergeCell ref="A50:H50"/>
    <mergeCell ref="J50:K50"/>
    <mergeCell ref="A43:J43"/>
    <mergeCell ref="K43:M43"/>
    <mergeCell ref="A45:N45"/>
    <mergeCell ref="A46:H47"/>
    <mergeCell ref="I46:I47"/>
    <mergeCell ref="J46:K47"/>
    <mergeCell ref="L46:L47"/>
    <mergeCell ref="M46:M47"/>
    <mergeCell ref="N46:N47"/>
    <mergeCell ref="A40:H40"/>
    <mergeCell ref="J40:K40"/>
    <mergeCell ref="A41:J41"/>
    <mergeCell ref="K41:M41"/>
    <mergeCell ref="A42:J42"/>
    <mergeCell ref="K42:M42"/>
    <mergeCell ref="A37:H37"/>
    <mergeCell ref="J37:K37"/>
    <mergeCell ref="A38:H38"/>
    <mergeCell ref="J38:K38"/>
    <mergeCell ref="A39:H39"/>
    <mergeCell ref="J39:K39"/>
    <mergeCell ref="A35:H36"/>
    <mergeCell ref="I35:I36"/>
    <mergeCell ref="J35:K36"/>
    <mergeCell ref="L35:L36"/>
    <mergeCell ref="M35:M36"/>
    <mergeCell ref="N35:N36"/>
    <mergeCell ref="A26:J26"/>
    <mergeCell ref="A27:J27"/>
    <mergeCell ref="A28:J28"/>
    <mergeCell ref="A29:J29"/>
    <mergeCell ref="A31:J31"/>
    <mergeCell ref="A34:N34"/>
    <mergeCell ref="A30:J30"/>
    <mergeCell ref="A20:J20"/>
    <mergeCell ref="A21:J21"/>
    <mergeCell ref="A22:J22"/>
    <mergeCell ref="A23:J23"/>
    <mergeCell ref="A24:J24"/>
    <mergeCell ref="A25:J25"/>
    <mergeCell ref="A14:J14"/>
    <mergeCell ref="A16:N16"/>
    <mergeCell ref="A17:J18"/>
    <mergeCell ref="K17:K18"/>
    <mergeCell ref="L17:N17"/>
    <mergeCell ref="A19:J19"/>
    <mergeCell ref="A8:J8"/>
    <mergeCell ref="A9:J9"/>
    <mergeCell ref="A10:J10"/>
    <mergeCell ref="A11:J11"/>
    <mergeCell ref="A12:J12"/>
    <mergeCell ref="A13:J13"/>
    <mergeCell ref="A1:N3"/>
    <mergeCell ref="J4:N4"/>
    <mergeCell ref="A5:N5"/>
    <mergeCell ref="A6:J7"/>
    <mergeCell ref="K6:K7"/>
    <mergeCell ref="L6:N6"/>
  </mergeCells>
  <pageMargins left="0.70866141732283472" right="0.70866141732283472" top="0.74803149606299213" bottom="0.74803149606299213" header="0.31496062992125984" footer="0.31496062992125984"/>
  <pageSetup paperSize="9" scale="76" fitToHeight="4" orientation="landscape" r:id="rId1"/>
  <rowBreaks count="3" manualBreakCount="3">
    <brk id="33" max="13" man="1"/>
    <brk id="66" max="13" man="1"/>
    <brk id="99" max="1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26"/>
  <sheetViews>
    <sheetView view="pageBreakPreview" topLeftCell="A16" zoomScale="120" zoomScaleNormal="100" zoomScaleSheetLayoutView="120" workbookViewId="0">
      <selection activeCell="J25" sqref="J25"/>
    </sheetView>
  </sheetViews>
  <sheetFormatPr defaultRowHeight="12.75" x14ac:dyDescent="0.2"/>
  <cols>
    <col min="1" max="1" width="19.85546875" customWidth="1"/>
    <col min="2" max="2" width="14.85546875" style="90" customWidth="1"/>
    <col min="3" max="3" width="14" style="90" customWidth="1"/>
    <col min="4" max="4" width="13.85546875" style="90" customWidth="1"/>
    <col min="5" max="5" width="13.42578125" style="90" customWidth="1"/>
    <col min="6" max="6" width="8.140625" style="90" customWidth="1"/>
    <col min="7" max="7" width="13.28515625" style="90" customWidth="1"/>
    <col min="8" max="8" width="17.85546875" style="90" customWidth="1"/>
    <col min="9" max="9" width="15.140625" style="90" customWidth="1"/>
    <col min="10" max="10" width="18.28515625" customWidth="1"/>
    <col min="11" max="11" width="17.42578125" customWidth="1"/>
    <col min="12" max="12" width="14.140625" customWidth="1"/>
    <col min="13" max="13" width="14.5703125" bestFit="1" customWidth="1"/>
    <col min="15" max="15" width="20" customWidth="1"/>
    <col min="16" max="16" width="9.140625" style="239"/>
    <col min="257" max="257" width="19.85546875" customWidth="1"/>
    <col min="258" max="258" width="14.85546875" customWidth="1"/>
    <col min="259" max="259" width="14" customWidth="1"/>
    <col min="260" max="260" width="13.85546875" customWidth="1"/>
    <col min="261" max="261" width="13.42578125" customWidth="1"/>
    <col min="262" max="262" width="8.140625" customWidth="1"/>
    <col min="263" max="263" width="13.28515625" customWidth="1"/>
    <col min="264" max="264" width="17.85546875" customWidth="1"/>
    <col min="265" max="265" width="15.140625" customWidth="1"/>
    <col min="266" max="266" width="18.28515625" customWidth="1"/>
    <col min="267" max="267" width="17.42578125" customWidth="1"/>
    <col min="268" max="268" width="14.140625" customWidth="1"/>
    <col min="269" max="269" width="14.5703125" bestFit="1" customWidth="1"/>
    <col min="271" max="271" width="20" customWidth="1"/>
    <col min="513" max="513" width="19.85546875" customWidth="1"/>
    <col min="514" max="514" width="14.85546875" customWidth="1"/>
    <col min="515" max="515" width="14" customWidth="1"/>
    <col min="516" max="516" width="13.85546875" customWidth="1"/>
    <col min="517" max="517" width="13.42578125" customWidth="1"/>
    <col min="518" max="518" width="8.140625" customWidth="1"/>
    <col min="519" max="519" width="13.28515625" customWidth="1"/>
    <col min="520" max="520" width="17.85546875" customWidth="1"/>
    <col min="521" max="521" width="15.140625" customWidth="1"/>
    <col min="522" max="522" width="18.28515625" customWidth="1"/>
    <col min="523" max="523" width="17.42578125" customWidth="1"/>
    <col min="524" max="524" width="14.140625" customWidth="1"/>
    <col min="525" max="525" width="14.5703125" bestFit="1" customWidth="1"/>
    <col min="527" max="527" width="20" customWidth="1"/>
    <col min="769" max="769" width="19.85546875" customWidth="1"/>
    <col min="770" max="770" width="14.85546875" customWidth="1"/>
    <col min="771" max="771" width="14" customWidth="1"/>
    <col min="772" max="772" width="13.85546875" customWidth="1"/>
    <col min="773" max="773" width="13.42578125" customWidth="1"/>
    <col min="774" max="774" width="8.140625" customWidth="1"/>
    <col min="775" max="775" width="13.28515625" customWidth="1"/>
    <col min="776" max="776" width="17.85546875" customWidth="1"/>
    <col min="777" max="777" width="15.140625" customWidth="1"/>
    <col min="778" max="778" width="18.28515625" customWidth="1"/>
    <col min="779" max="779" width="17.42578125" customWidth="1"/>
    <col min="780" max="780" width="14.140625" customWidth="1"/>
    <col min="781" max="781" width="14.5703125" bestFit="1" customWidth="1"/>
    <col min="783" max="783" width="20" customWidth="1"/>
    <col min="1025" max="1025" width="19.85546875" customWidth="1"/>
    <col min="1026" max="1026" width="14.85546875" customWidth="1"/>
    <col min="1027" max="1027" width="14" customWidth="1"/>
    <col min="1028" max="1028" width="13.85546875" customWidth="1"/>
    <col min="1029" max="1029" width="13.42578125" customWidth="1"/>
    <col min="1030" max="1030" width="8.140625" customWidth="1"/>
    <col min="1031" max="1031" width="13.28515625" customWidth="1"/>
    <col min="1032" max="1032" width="17.85546875" customWidth="1"/>
    <col min="1033" max="1033" width="15.140625" customWidth="1"/>
    <col min="1034" max="1034" width="18.28515625" customWidth="1"/>
    <col min="1035" max="1035" width="17.42578125" customWidth="1"/>
    <col min="1036" max="1036" width="14.140625" customWidth="1"/>
    <col min="1037" max="1037" width="14.5703125" bestFit="1" customWidth="1"/>
    <col min="1039" max="1039" width="20" customWidth="1"/>
    <col min="1281" max="1281" width="19.85546875" customWidth="1"/>
    <col min="1282" max="1282" width="14.85546875" customWidth="1"/>
    <col min="1283" max="1283" width="14" customWidth="1"/>
    <col min="1284" max="1284" width="13.85546875" customWidth="1"/>
    <col min="1285" max="1285" width="13.42578125" customWidth="1"/>
    <col min="1286" max="1286" width="8.140625" customWidth="1"/>
    <col min="1287" max="1287" width="13.28515625" customWidth="1"/>
    <col min="1288" max="1288" width="17.85546875" customWidth="1"/>
    <col min="1289" max="1289" width="15.140625" customWidth="1"/>
    <col min="1290" max="1290" width="18.28515625" customWidth="1"/>
    <col min="1291" max="1291" width="17.42578125" customWidth="1"/>
    <col min="1292" max="1292" width="14.140625" customWidth="1"/>
    <col min="1293" max="1293" width="14.5703125" bestFit="1" customWidth="1"/>
    <col min="1295" max="1295" width="20" customWidth="1"/>
    <col min="1537" max="1537" width="19.85546875" customWidth="1"/>
    <col min="1538" max="1538" width="14.85546875" customWidth="1"/>
    <col min="1539" max="1539" width="14" customWidth="1"/>
    <col min="1540" max="1540" width="13.85546875" customWidth="1"/>
    <col min="1541" max="1541" width="13.42578125" customWidth="1"/>
    <col min="1542" max="1542" width="8.140625" customWidth="1"/>
    <col min="1543" max="1543" width="13.28515625" customWidth="1"/>
    <col min="1544" max="1544" width="17.85546875" customWidth="1"/>
    <col min="1545" max="1545" width="15.140625" customWidth="1"/>
    <col min="1546" max="1546" width="18.28515625" customWidth="1"/>
    <col min="1547" max="1547" width="17.42578125" customWidth="1"/>
    <col min="1548" max="1548" width="14.140625" customWidth="1"/>
    <col min="1549" max="1549" width="14.5703125" bestFit="1" customWidth="1"/>
    <col min="1551" max="1551" width="20" customWidth="1"/>
    <col min="1793" max="1793" width="19.85546875" customWidth="1"/>
    <col min="1794" max="1794" width="14.85546875" customWidth="1"/>
    <col min="1795" max="1795" width="14" customWidth="1"/>
    <col min="1796" max="1796" width="13.85546875" customWidth="1"/>
    <col min="1797" max="1797" width="13.42578125" customWidth="1"/>
    <col min="1798" max="1798" width="8.140625" customWidth="1"/>
    <col min="1799" max="1799" width="13.28515625" customWidth="1"/>
    <col min="1800" max="1800" width="17.85546875" customWidth="1"/>
    <col min="1801" max="1801" width="15.140625" customWidth="1"/>
    <col min="1802" max="1802" width="18.28515625" customWidth="1"/>
    <col min="1803" max="1803" width="17.42578125" customWidth="1"/>
    <col min="1804" max="1804" width="14.140625" customWidth="1"/>
    <col min="1805" max="1805" width="14.5703125" bestFit="1" customWidth="1"/>
    <col min="1807" max="1807" width="20" customWidth="1"/>
    <col min="2049" max="2049" width="19.85546875" customWidth="1"/>
    <col min="2050" max="2050" width="14.85546875" customWidth="1"/>
    <col min="2051" max="2051" width="14" customWidth="1"/>
    <col min="2052" max="2052" width="13.85546875" customWidth="1"/>
    <col min="2053" max="2053" width="13.42578125" customWidth="1"/>
    <col min="2054" max="2054" width="8.140625" customWidth="1"/>
    <col min="2055" max="2055" width="13.28515625" customWidth="1"/>
    <col min="2056" max="2056" width="17.85546875" customWidth="1"/>
    <col min="2057" max="2057" width="15.140625" customWidth="1"/>
    <col min="2058" max="2058" width="18.28515625" customWidth="1"/>
    <col min="2059" max="2059" width="17.42578125" customWidth="1"/>
    <col min="2060" max="2060" width="14.140625" customWidth="1"/>
    <col min="2061" max="2061" width="14.5703125" bestFit="1" customWidth="1"/>
    <col min="2063" max="2063" width="20" customWidth="1"/>
    <col min="2305" max="2305" width="19.85546875" customWidth="1"/>
    <col min="2306" max="2306" width="14.85546875" customWidth="1"/>
    <col min="2307" max="2307" width="14" customWidth="1"/>
    <col min="2308" max="2308" width="13.85546875" customWidth="1"/>
    <col min="2309" max="2309" width="13.42578125" customWidth="1"/>
    <col min="2310" max="2310" width="8.140625" customWidth="1"/>
    <col min="2311" max="2311" width="13.28515625" customWidth="1"/>
    <col min="2312" max="2312" width="17.85546875" customWidth="1"/>
    <col min="2313" max="2313" width="15.140625" customWidth="1"/>
    <col min="2314" max="2314" width="18.28515625" customWidth="1"/>
    <col min="2315" max="2315" width="17.42578125" customWidth="1"/>
    <col min="2316" max="2316" width="14.140625" customWidth="1"/>
    <col min="2317" max="2317" width="14.5703125" bestFit="1" customWidth="1"/>
    <col min="2319" max="2319" width="20" customWidth="1"/>
    <col min="2561" max="2561" width="19.85546875" customWidth="1"/>
    <col min="2562" max="2562" width="14.85546875" customWidth="1"/>
    <col min="2563" max="2563" width="14" customWidth="1"/>
    <col min="2564" max="2564" width="13.85546875" customWidth="1"/>
    <col min="2565" max="2565" width="13.42578125" customWidth="1"/>
    <col min="2566" max="2566" width="8.140625" customWidth="1"/>
    <col min="2567" max="2567" width="13.28515625" customWidth="1"/>
    <col min="2568" max="2568" width="17.85546875" customWidth="1"/>
    <col min="2569" max="2569" width="15.140625" customWidth="1"/>
    <col min="2570" max="2570" width="18.28515625" customWidth="1"/>
    <col min="2571" max="2571" width="17.42578125" customWidth="1"/>
    <col min="2572" max="2572" width="14.140625" customWidth="1"/>
    <col min="2573" max="2573" width="14.5703125" bestFit="1" customWidth="1"/>
    <col min="2575" max="2575" width="20" customWidth="1"/>
    <col min="2817" max="2817" width="19.85546875" customWidth="1"/>
    <col min="2818" max="2818" width="14.85546875" customWidth="1"/>
    <col min="2819" max="2819" width="14" customWidth="1"/>
    <col min="2820" max="2820" width="13.85546875" customWidth="1"/>
    <col min="2821" max="2821" width="13.42578125" customWidth="1"/>
    <col min="2822" max="2822" width="8.140625" customWidth="1"/>
    <col min="2823" max="2823" width="13.28515625" customWidth="1"/>
    <col min="2824" max="2824" width="17.85546875" customWidth="1"/>
    <col min="2825" max="2825" width="15.140625" customWidth="1"/>
    <col min="2826" max="2826" width="18.28515625" customWidth="1"/>
    <col min="2827" max="2827" width="17.42578125" customWidth="1"/>
    <col min="2828" max="2828" width="14.140625" customWidth="1"/>
    <col min="2829" max="2829" width="14.5703125" bestFit="1" customWidth="1"/>
    <col min="2831" max="2831" width="20" customWidth="1"/>
    <col min="3073" max="3073" width="19.85546875" customWidth="1"/>
    <col min="3074" max="3074" width="14.85546875" customWidth="1"/>
    <col min="3075" max="3075" width="14" customWidth="1"/>
    <col min="3076" max="3076" width="13.85546875" customWidth="1"/>
    <col min="3077" max="3077" width="13.42578125" customWidth="1"/>
    <col min="3078" max="3078" width="8.140625" customWidth="1"/>
    <col min="3079" max="3079" width="13.28515625" customWidth="1"/>
    <col min="3080" max="3080" width="17.85546875" customWidth="1"/>
    <col min="3081" max="3081" width="15.140625" customWidth="1"/>
    <col min="3082" max="3082" width="18.28515625" customWidth="1"/>
    <col min="3083" max="3083" width="17.42578125" customWidth="1"/>
    <col min="3084" max="3084" width="14.140625" customWidth="1"/>
    <col min="3085" max="3085" width="14.5703125" bestFit="1" customWidth="1"/>
    <col min="3087" max="3087" width="20" customWidth="1"/>
    <col min="3329" max="3329" width="19.85546875" customWidth="1"/>
    <col min="3330" max="3330" width="14.85546875" customWidth="1"/>
    <col min="3331" max="3331" width="14" customWidth="1"/>
    <col min="3332" max="3332" width="13.85546875" customWidth="1"/>
    <col min="3333" max="3333" width="13.42578125" customWidth="1"/>
    <col min="3334" max="3334" width="8.140625" customWidth="1"/>
    <col min="3335" max="3335" width="13.28515625" customWidth="1"/>
    <col min="3336" max="3336" width="17.85546875" customWidth="1"/>
    <col min="3337" max="3337" width="15.140625" customWidth="1"/>
    <col min="3338" max="3338" width="18.28515625" customWidth="1"/>
    <col min="3339" max="3339" width="17.42578125" customWidth="1"/>
    <col min="3340" max="3340" width="14.140625" customWidth="1"/>
    <col min="3341" max="3341" width="14.5703125" bestFit="1" customWidth="1"/>
    <col min="3343" max="3343" width="20" customWidth="1"/>
    <col min="3585" max="3585" width="19.85546875" customWidth="1"/>
    <col min="3586" max="3586" width="14.85546875" customWidth="1"/>
    <col min="3587" max="3587" width="14" customWidth="1"/>
    <col min="3588" max="3588" width="13.85546875" customWidth="1"/>
    <col min="3589" max="3589" width="13.42578125" customWidth="1"/>
    <col min="3590" max="3590" width="8.140625" customWidth="1"/>
    <col min="3591" max="3591" width="13.28515625" customWidth="1"/>
    <col min="3592" max="3592" width="17.85546875" customWidth="1"/>
    <col min="3593" max="3593" width="15.140625" customWidth="1"/>
    <col min="3594" max="3594" width="18.28515625" customWidth="1"/>
    <col min="3595" max="3595" width="17.42578125" customWidth="1"/>
    <col min="3596" max="3596" width="14.140625" customWidth="1"/>
    <col min="3597" max="3597" width="14.5703125" bestFit="1" customWidth="1"/>
    <col min="3599" max="3599" width="20" customWidth="1"/>
    <col min="3841" max="3841" width="19.85546875" customWidth="1"/>
    <col min="3842" max="3842" width="14.85546875" customWidth="1"/>
    <col min="3843" max="3843" width="14" customWidth="1"/>
    <col min="3844" max="3844" width="13.85546875" customWidth="1"/>
    <col min="3845" max="3845" width="13.42578125" customWidth="1"/>
    <col min="3846" max="3846" width="8.140625" customWidth="1"/>
    <col min="3847" max="3847" width="13.28515625" customWidth="1"/>
    <col min="3848" max="3848" width="17.85546875" customWidth="1"/>
    <col min="3849" max="3849" width="15.140625" customWidth="1"/>
    <col min="3850" max="3850" width="18.28515625" customWidth="1"/>
    <col min="3851" max="3851" width="17.42578125" customWidth="1"/>
    <col min="3852" max="3852" width="14.140625" customWidth="1"/>
    <col min="3853" max="3853" width="14.5703125" bestFit="1" customWidth="1"/>
    <col min="3855" max="3855" width="20" customWidth="1"/>
    <col min="4097" max="4097" width="19.85546875" customWidth="1"/>
    <col min="4098" max="4098" width="14.85546875" customWidth="1"/>
    <col min="4099" max="4099" width="14" customWidth="1"/>
    <col min="4100" max="4100" width="13.85546875" customWidth="1"/>
    <col min="4101" max="4101" width="13.42578125" customWidth="1"/>
    <col min="4102" max="4102" width="8.140625" customWidth="1"/>
    <col min="4103" max="4103" width="13.28515625" customWidth="1"/>
    <col min="4104" max="4104" width="17.85546875" customWidth="1"/>
    <col min="4105" max="4105" width="15.140625" customWidth="1"/>
    <col min="4106" max="4106" width="18.28515625" customWidth="1"/>
    <col min="4107" max="4107" width="17.42578125" customWidth="1"/>
    <col min="4108" max="4108" width="14.140625" customWidth="1"/>
    <col min="4109" max="4109" width="14.5703125" bestFit="1" customWidth="1"/>
    <col min="4111" max="4111" width="20" customWidth="1"/>
    <col min="4353" max="4353" width="19.85546875" customWidth="1"/>
    <col min="4354" max="4354" width="14.85546875" customWidth="1"/>
    <col min="4355" max="4355" width="14" customWidth="1"/>
    <col min="4356" max="4356" width="13.85546875" customWidth="1"/>
    <col min="4357" max="4357" width="13.42578125" customWidth="1"/>
    <col min="4358" max="4358" width="8.140625" customWidth="1"/>
    <col min="4359" max="4359" width="13.28515625" customWidth="1"/>
    <col min="4360" max="4360" width="17.85546875" customWidth="1"/>
    <col min="4361" max="4361" width="15.140625" customWidth="1"/>
    <col min="4362" max="4362" width="18.28515625" customWidth="1"/>
    <col min="4363" max="4363" width="17.42578125" customWidth="1"/>
    <col min="4364" max="4364" width="14.140625" customWidth="1"/>
    <col min="4365" max="4365" width="14.5703125" bestFit="1" customWidth="1"/>
    <col min="4367" max="4367" width="20" customWidth="1"/>
    <col min="4609" max="4609" width="19.85546875" customWidth="1"/>
    <col min="4610" max="4610" width="14.85546875" customWidth="1"/>
    <col min="4611" max="4611" width="14" customWidth="1"/>
    <col min="4612" max="4612" width="13.85546875" customWidth="1"/>
    <col min="4613" max="4613" width="13.42578125" customWidth="1"/>
    <col min="4614" max="4614" width="8.140625" customWidth="1"/>
    <col min="4615" max="4615" width="13.28515625" customWidth="1"/>
    <col min="4616" max="4616" width="17.85546875" customWidth="1"/>
    <col min="4617" max="4617" width="15.140625" customWidth="1"/>
    <col min="4618" max="4618" width="18.28515625" customWidth="1"/>
    <col min="4619" max="4619" width="17.42578125" customWidth="1"/>
    <col min="4620" max="4620" width="14.140625" customWidth="1"/>
    <col min="4621" max="4621" width="14.5703125" bestFit="1" customWidth="1"/>
    <col min="4623" max="4623" width="20" customWidth="1"/>
    <col min="4865" max="4865" width="19.85546875" customWidth="1"/>
    <col min="4866" max="4866" width="14.85546875" customWidth="1"/>
    <col min="4867" max="4867" width="14" customWidth="1"/>
    <col min="4868" max="4868" width="13.85546875" customWidth="1"/>
    <col min="4869" max="4869" width="13.42578125" customWidth="1"/>
    <col min="4870" max="4870" width="8.140625" customWidth="1"/>
    <col min="4871" max="4871" width="13.28515625" customWidth="1"/>
    <col min="4872" max="4872" width="17.85546875" customWidth="1"/>
    <col min="4873" max="4873" width="15.140625" customWidth="1"/>
    <col min="4874" max="4874" width="18.28515625" customWidth="1"/>
    <col min="4875" max="4875" width="17.42578125" customWidth="1"/>
    <col min="4876" max="4876" width="14.140625" customWidth="1"/>
    <col min="4877" max="4877" width="14.5703125" bestFit="1" customWidth="1"/>
    <col min="4879" max="4879" width="20" customWidth="1"/>
    <col min="5121" max="5121" width="19.85546875" customWidth="1"/>
    <col min="5122" max="5122" width="14.85546875" customWidth="1"/>
    <col min="5123" max="5123" width="14" customWidth="1"/>
    <col min="5124" max="5124" width="13.85546875" customWidth="1"/>
    <col min="5125" max="5125" width="13.42578125" customWidth="1"/>
    <col min="5126" max="5126" width="8.140625" customWidth="1"/>
    <col min="5127" max="5127" width="13.28515625" customWidth="1"/>
    <col min="5128" max="5128" width="17.85546875" customWidth="1"/>
    <col min="5129" max="5129" width="15.140625" customWidth="1"/>
    <col min="5130" max="5130" width="18.28515625" customWidth="1"/>
    <col min="5131" max="5131" width="17.42578125" customWidth="1"/>
    <col min="5132" max="5132" width="14.140625" customWidth="1"/>
    <col min="5133" max="5133" width="14.5703125" bestFit="1" customWidth="1"/>
    <col min="5135" max="5135" width="20" customWidth="1"/>
    <col min="5377" max="5377" width="19.85546875" customWidth="1"/>
    <col min="5378" max="5378" width="14.85546875" customWidth="1"/>
    <col min="5379" max="5379" width="14" customWidth="1"/>
    <col min="5380" max="5380" width="13.85546875" customWidth="1"/>
    <col min="5381" max="5381" width="13.42578125" customWidth="1"/>
    <col min="5382" max="5382" width="8.140625" customWidth="1"/>
    <col min="5383" max="5383" width="13.28515625" customWidth="1"/>
    <col min="5384" max="5384" width="17.85546875" customWidth="1"/>
    <col min="5385" max="5385" width="15.140625" customWidth="1"/>
    <col min="5386" max="5386" width="18.28515625" customWidth="1"/>
    <col min="5387" max="5387" width="17.42578125" customWidth="1"/>
    <col min="5388" max="5388" width="14.140625" customWidth="1"/>
    <col min="5389" max="5389" width="14.5703125" bestFit="1" customWidth="1"/>
    <col min="5391" max="5391" width="20" customWidth="1"/>
    <col min="5633" max="5633" width="19.85546875" customWidth="1"/>
    <col min="5634" max="5634" width="14.85546875" customWidth="1"/>
    <col min="5635" max="5635" width="14" customWidth="1"/>
    <col min="5636" max="5636" width="13.85546875" customWidth="1"/>
    <col min="5637" max="5637" width="13.42578125" customWidth="1"/>
    <col min="5638" max="5638" width="8.140625" customWidth="1"/>
    <col min="5639" max="5639" width="13.28515625" customWidth="1"/>
    <col min="5640" max="5640" width="17.85546875" customWidth="1"/>
    <col min="5641" max="5641" width="15.140625" customWidth="1"/>
    <col min="5642" max="5642" width="18.28515625" customWidth="1"/>
    <col min="5643" max="5643" width="17.42578125" customWidth="1"/>
    <col min="5644" max="5644" width="14.140625" customWidth="1"/>
    <col min="5645" max="5645" width="14.5703125" bestFit="1" customWidth="1"/>
    <col min="5647" max="5647" width="20" customWidth="1"/>
    <col min="5889" max="5889" width="19.85546875" customWidth="1"/>
    <col min="5890" max="5890" width="14.85546875" customWidth="1"/>
    <col min="5891" max="5891" width="14" customWidth="1"/>
    <col min="5892" max="5892" width="13.85546875" customWidth="1"/>
    <col min="5893" max="5893" width="13.42578125" customWidth="1"/>
    <col min="5894" max="5894" width="8.140625" customWidth="1"/>
    <col min="5895" max="5895" width="13.28515625" customWidth="1"/>
    <col min="5896" max="5896" width="17.85546875" customWidth="1"/>
    <col min="5897" max="5897" width="15.140625" customWidth="1"/>
    <col min="5898" max="5898" width="18.28515625" customWidth="1"/>
    <col min="5899" max="5899" width="17.42578125" customWidth="1"/>
    <col min="5900" max="5900" width="14.140625" customWidth="1"/>
    <col min="5901" max="5901" width="14.5703125" bestFit="1" customWidth="1"/>
    <col min="5903" max="5903" width="20" customWidth="1"/>
    <col min="6145" max="6145" width="19.85546875" customWidth="1"/>
    <col min="6146" max="6146" width="14.85546875" customWidth="1"/>
    <col min="6147" max="6147" width="14" customWidth="1"/>
    <col min="6148" max="6148" width="13.85546875" customWidth="1"/>
    <col min="6149" max="6149" width="13.42578125" customWidth="1"/>
    <col min="6150" max="6150" width="8.140625" customWidth="1"/>
    <col min="6151" max="6151" width="13.28515625" customWidth="1"/>
    <col min="6152" max="6152" width="17.85546875" customWidth="1"/>
    <col min="6153" max="6153" width="15.140625" customWidth="1"/>
    <col min="6154" max="6154" width="18.28515625" customWidth="1"/>
    <col min="6155" max="6155" width="17.42578125" customWidth="1"/>
    <col min="6156" max="6156" width="14.140625" customWidth="1"/>
    <col min="6157" max="6157" width="14.5703125" bestFit="1" customWidth="1"/>
    <col min="6159" max="6159" width="20" customWidth="1"/>
    <col min="6401" max="6401" width="19.85546875" customWidth="1"/>
    <col min="6402" max="6402" width="14.85546875" customWidth="1"/>
    <col min="6403" max="6403" width="14" customWidth="1"/>
    <col min="6404" max="6404" width="13.85546875" customWidth="1"/>
    <col min="6405" max="6405" width="13.42578125" customWidth="1"/>
    <col min="6406" max="6406" width="8.140625" customWidth="1"/>
    <col min="6407" max="6407" width="13.28515625" customWidth="1"/>
    <col min="6408" max="6408" width="17.85546875" customWidth="1"/>
    <col min="6409" max="6409" width="15.140625" customWidth="1"/>
    <col min="6410" max="6410" width="18.28515625" customWidth="1"/>
    <col min="6411" max="6411" width="17.42578125" customWidth="1"/>
    <col min="6412" max="6412" width="14.140625" customWidth="1"/>
    <col min="6413" max="6413" width="14.5703125" bestFit="1" customWidth="1"/>
    <col min="6415" max="6415" width="20" customWidth="1"/>
    <col min="6657" max="6657" width="19.85546875" customWidth="1"/>
    <col min="6658" max="6658" width="14.85546875" customWidth="1"/>
    <col min="6659" max="6659" width="14" customWidth="1"/>
    <col min="6660" max="6660" width="13.85546875" customWidth="1"/>
    <col min="6661" max="6661" width="13.42578125" customWidth="1"/>
    <col min="6662" max="6662" width="8.140625" customWidth="1"/>
    <col min="6663" max="6663" width="13.28515625" customWidth="1"/>
    <col min="6664" max="6664" width="17.85546875" customWidth="1"/>
    <col min="6665" max="6665" width="15.140625" customWidth="1"/>
    <col min="6666" max="6666" width="18.28515625" customWidth="1"/>
    <col min="6667" max="6667" width="17.42578125" customWidth="1"/>
    <col min="6668" max="6668" width="14.140625" customWidth="1"/>
    <col min="6669" max="6669" width="14.5703125" bestFit="1" customWidth="1"/>
    <col min="6671" max="6671" width="20" customWidth="1"/>
    <col min="6913" max="6913" width="19.85546875" customWidth="1"/>
    <col min="6914" max="6914" width="14.85546875" customWidth="1"/>
    <col min="6915" max="6915" width="14" customWidth="1"/>
    <col min="6916" max="6916" width="13.85546875" customWidth="1"/>
    <col min="6917" max="6917" width="13.42578125" customWidth="1"/>
    <col min="6918" max="6918" width="8.140625" customWidth="1"/>
    <col min="6919" max="6919" width="13.28515625" customWidth="1"/>
    <col min="6920" max="6920" width="17.85546875" customWidth="1"/>
    <col min="6921" max="6921" width="15.140625" customWidth="1"/>
    <col min="6922" max="6922" width="18.28515625" customWidth="1"/>
    <col min="6923" max="6923" width="17.42578125" customWidth="1"/>
    <col min="6924" max="6924" width="14.140625" customWidth="1"/>
    <col min="6925" max="6925" width="14.5703125" bestFit="1" customWidth="1"/>
    <col min="6927" max="6927" width="20" customWidth="1"/>
    <col min="7169" max="7169" width="19.85546875" customWidth="1"/>
    <col min="7170" max="7170" width="14.85546875" customWidth="1"/>
    <col min="7171" max="7171" width="14" customWidth="1"/>
    <col min="7172" max="7172" width="13.85546875" customWidth="1"/>
    <col min="7173" max="7173" width="13.42578125" customWidth="1"/>
    <col min="7174" max="7174" width="8.140625" customWidth="1"/>
    <col min="7175" max="7175" width="13.28515625" customWidth="1"/>
    <col min="7176" max="7176" width="17.85546875" customWidth="1"/>
    <col min="7177" max="7177" width="15.140625" customWidth="1"/>
    <col min="7178" max="7178" width="18.28515625" customWidth="1"/>
    <col min="7179" max="7179" width="17.42578125" customWidth="1"/>
    <col min="7180" max="7180" width="14.140625" customWidth="1"/>
    <col min="7181" max="7181" width="14.5703125" bestFit="1" customWidth="1"/>
    <col min="7183" max="7183" width="20" customWidth="1"/>
    <col min="7425" max="7425" width="19.85546875" customWidth="1"/>
    <col min="7426" max="7426" width="14.85546875" customWidth="1"/>
    <col min="7427" max="7427" width="14" customWidth="1"/>
    <col min="7428" max="7428" width="13.85546875" customWidth="1"/>
    <col min="7429" max="7429" width="13.42578125" customWidth="1"/>
    <col min="7430" max="7430" width="8.140625" customWidth="1"/>
    <col min="7431" max="7431" width="13.28515625" customWidth="1"/>
    <col min="7432" max="7432" width="17.85546875" customWidth="1"/>
    <col min="7433" max="7433" width="15.140625" customWidth="1"/>
    <col min="7434" max="7434" width="18.28515625" customWidth="1"/>
    <col min="7435" max="7435" width="17.42578125" customWidth="1"/>
    <col min="7436" max="7436" width="14.140625" customWidth="1"/>
    <col min="7437" max="7437" width="14.5703125" bestFit="1" customWidth="1"/>
    <col min="7439" max="7439" width="20" customWidth="1"/>
    <col min="7681" max="7681" width="19.85546875" customWidth="1"/>
    <col min="7682" max="7682" width="14.85546875" customWidth="1"/>
    <col min="7683" max="7683" width="14" customWidth="1"/>
    <col min="7684" max="7684" width="13.85546875" customWidth="1"/>
    <col min="7685" max="7685" width="13.42578125" customWidth="1"/>
    <col min="7686" max="7686" width="8.140625" customWidth="1"/>
    <col min="7687" max="7687" width="13.28515625" customWidth="1"/>
    <col min="7688" max="7688" width="17.85546875" customWidth="1"/>
    <col min="7689" max="7689" width="15.140625" customWidth="1"/>
    <col min="7690" max="7690" width="18.28515625" customWidth="1"/>
    <col min="7691" max="7691" width="17.42578125" customWidth="1"/>
    <col min="7692" max="7692" width="14.140625" customWidth="1"/>
    <col min="7693" max="7693" width="14.5703125" bestFit="1" customWidth="1"/>
    <col min="7695" max="7695" width="20" customWidth="1"/>
    <col min="7937" max="7937" width="19.85546875" customWidth="1"/>
    <col min="7938" max="7938" width="14.85546875" customWidth="1"/>
    <col min="7939" max="7939" width="14" customWidth="1"/>
    <col min="7940" max="7940" width="13.85546875" customWidth="1"/>
    <col min="7941" max="7941" width="13.42578125" customWidth="1"/>
    <col min="7942" max="7942" width="8.140625" customWidth="1"/>
    <col min="7943" max="7943" width="13.28515625" customWidth="1"/>
    <col min="7944" max="7944" width="17.85546875" customWidth="1"/>
    <col min="7945" max="7945" width="15.140625" customWidth="1"/>
    <col min="7946" max="7946" width="18.28515625" customWidth="1"/>
    <col min="7947" max="7947" width="17.42578125" customWidth="1"/>
    <col min="7948" max="7948" width="14.140625" customWidth="1"/>
    <col min="7949" max="7949" width="14.5703125" bestFit="1" customWidth="1"/>
    <col min="7951" max="7951" width="20" customWidth="1"/>
    <col min="8193" max="8193" width="19.85546875" customWidth="1"/>
    <col min="8194" max="8194" width="14.85546875" customWidth="1"/>
    <col min="8195" max="8195" width="14" customWidth="1"/>
    <col min="8196" max="8196" width="13.85546875" customWidth="1"/>
    <col min="8197" max="8197" width="13.42578125" customWidth="1"/>
    <col min="8198" max="8198" width="8.140625" customWidth="1"/>
    <col min="8199" max="8199" width="13.28515625" customWidth="1"/>
    <col min="8200" max="8200" width="17.85546875" customWidth="1"/>
    <col min="8201" max="8201" width="15.140625" customWidth="1"/>
    <col min="8202" max="8202" width="18.28515625" customWidth="1"/>
    <col min="8203" max="8203" width="17.42578125" customWidth="1"/>
    <col min="8204" max="8204" width="14.140625" customWidth="1"/>
    <col min="8205" max="8205" width="14.5703125" bestFit="1" customWidth="1"/>
    <col min="8207" max="8207" width="20" customWidth="1"/>
    <col min="8449" max="8449" width="19.85546875" customWidth="1"/>
    <col min="8450" max="8450" width="14.85546875" customWidth="1"/>
    <col min="8451" max="8451" width="14" customWidth="1"/>
    <col min="8452" max="8452" width="13.85546875" customWidth="1"/>
    <col min="8453" max="8453" width="13.42578125" customWidth="1"/>
    <col min="8454" max="8454" width="8.140625" customWidth="1"/>
    <col min="8455" max="8455" width="13.28515625" customWidth="1"/>
    <col min="8456" max="8456" width="17.85546875" customWidth="1"/>
    <col min="8457" max="8457" width="15.140625" customWidth="1"/>
    <col min="8458" max="8458" width="18.28515625" customWidth="1"/>
    <col min="8459" max="8459" width="17.42578125" customWidth="1"/>
    <col min="8460" max="8460" width="14.140625" customWidth="1"/>
    <col min="8461" max="8461" width="14.5703125" bestFit="1" customWidth="1"/>
    <col min="8463" max="8463" width="20" customWidth="1"/>
    <col min="8705" max="8705" width="19.85546875" customWidth="1"/>
    <col min="8706" max="8706" width="14.85546875" customWidth="1"/>
    <col min="8707" max="8707" width="14" customWidth="1"/>
    <col min="8708" max="8708" width="13.85546875" customWidth="1"/>
    <col min="8709" max="8709" width="13.42578125" customWidth="1"/>
    <col min="8710" max="8710" width="8.140625" customWidth="1"/>
    <col min="8711" max="8711" width="13.28515625" customWidth="1"/>
    <col min="8712" max="8712" width="17.85546875" customWidth="1"/>
    <col min="8713" max="8713" width="15.140625" customWidth="1"/>
    <col min="8714" max="8714" width="18.28515625" customWidth="1"/>
    <col min="8715" max="8715" width="17.42578125" customWidth="1"/>
    <col min="8716" max="8716" width="14.140625" customWidth="1"/>
    <col min="8717" max="8717" width="14.5703125" bestFit="1" customWidth="1"/>
    <col min="8719" max="8719" width="20" customWidth="1"/>
    <col min="8961" max="8961" width="19.85546875" customWidth="1"/>
    <col min="8962" max="8962" width="14.85546875" customWidth="1"/>
    <col min="8963" max="8963" width="14" customWidth="1"/>
    <col min="8964" max="8964" width="13.85546875" customWidth="1"/>
    <col min="8965" max="8965" width="13.42578125" customWidth="1"/>
    <col min="8966" max="8966" width="8.140625" customWidth="1"/>
    <col min="8967" max="8967" width="13.28515625" customWidth="1"/>
    <col min="8968" max="8968" width="17.85546875" customWidth="1"/>
    <col min="8969" max="8969" width="15.140625" customWidth="1"/>
    <col min="8970" max="8970" width="18.28515625" customWidth="1"/>
    <col min="8971" max="8971" width="17.42578125" customWidth="1"/>
    <col min="8972" max="8972" width="14.140625" customWidth="1"/>
    <col min="8973" max="8973" width="14.5703125" bestFit="1" customWidth="1"/>
    <col min="8975" max="8975" width="20" customWidth="1"/>
    <col min="9217" max="9217" width="19.85546875" customWidth="1"/>
    <col min="9218" max="9218" width="14.85546875" customWidth="1"/>
    <col min="9219" max="9219" width="14" customWidth="1"/>
    <col min="9220" max="9220" width="13.85546875" customWidth="1"/>
    <col min="9221" max="9221" width="13.42578125" customWidth="1"/>
    <col min="9222" max="9222" width="8.140625" customWidth="1"/>
    <col min="9223" max="9223" width="13.28515625" customWidth="1"/>
    <col min="9224" max="9224" width="17.85546875" customWidth="1"/>
    <col min="9225" max="9225" width="15.140625" customWidth="1"/>
    <col min="9226" max="9226" width="18.28515625" customWidth="1"/>
    <col min="9227" max="9227" width="17.42578125" customWidth="1"/>
    <col min="9228" max="9228" width="14.140625" customWidth="1"/>
    <col min="9229" max="9229" width="14.5703125" bestFit="1" customWidth="1"/>
    <col min="9231" max="9231" width="20" customWidth="1"/>
    <col min="9473" max="9473" width="19.85546875" customWidth="1"/>
    <col min="9474" max="9474" width="14.85546875" customWidth="1"/>
    <col min="9475" max="9475" width="14" customWidth="1"/>
    <col min="9476" max="9476" width="13.85546875" customWidth="1"/>
    <col min="9477" max="9477" width="13.42578125" customWidth="1"/>
    <col min="9478" max="9478" width="8.140625" customWidth="1"/>
    <col min="9479" max="9479" width="13.28515625" customWidth="1"/>
    <col min="9480" max="9480" width="17.85546875" customWidth="1"/>
    <col min="9481" max="9481" width="15.140625" customWidth="1"/>
    <col min="9482" max="9482" width="18.28515625" customWidth="1"/>
    <col min="9483" max="9483" width="17.42578125" customWidth="1"/>
    <col min="9484" max="9484" width="14.140625" customWidth="1"/>
    <col min="9485" max="9485" width="14.5703125" bestFit="1" customWidth="1"/>
    <col min="9487" max="9487" width="20" customWidth="1"/>
    <col min="9729" max="9729" width="19.85546875" customWidth="1"/>
    <col min="9730" max="9730" width="14.85546875" customWidth="1"/>
    <col min="9731" max="9731" width="14" customWidth="1"/>
    <col min="9732" max="9732" width="13.85546875" customWidth="1"/>
    <col min="9733" max="9733" width="13.42578125" customWidth="1"/>
    <col min="9734" max="9734" width="8.140625" customWidth="1"/>
    <col min="9735" max="9735" width="13.28515625" customWidth="1"/>
    <col min="9736" max="9736" width="17.85546875" customWidth="1"/>
    <col min="9737" max="9737" width="15.140625" customWidth="1"/>
    <col min="9738" max="9738" width="18.28515625" customWidth="1"/>
    <col min="9739" max="9739" width="17.42578125" customWidth="1"/>
    <col min="9740" max="9740" width="14.140625" customWidth="1"/>
    <col min="9741" max="9741" width="14.5703125" bestFit="1" customWidth="1"/>
    <col min="9743" max="9743" width="20" customWidth="1"/>
    <col min="9985" max="9985" width="19.85546875" customWidth="1"/>
    <col min="9986" max="9986" width="14.85546875" customWidth="1"/>
    <col min="9987" max="9987" width="14" customWidth="1"/>
    <col min="9988" max="9988" width="13.85546875" customWidth="1"/>
    <col min="9989" max="9989" width="13.42578125" customWidth="1"/>
    <col min="9990" max="9990" width="8.140625" customWidth="1"/>
    <col min="9991" max="9991" width="13.28515625" customWidth="1"/>
    <col min="9992" max="9992" width="17.85546875" customWidth="1"/>
    <col min="9993" max="9993" width="15.140625" customWidth="1"/>
    <col min="9994" max="9994" width="18.28515625" customWidth="1"/>
    <col min="9995" max="9995" width="17.42578125" customWidth="1"/>
    <col min="9996" max="9996" width="14.140625" customWidth="1"/>
    <col min="9997" max="9997" width="14.5703125" bestFit="1" customWidth="1"/>
    <col min="9999" max="9999" width="20" customWidth="1"/>
    <col min="10241" max="10241" width="19.85546875" customWidth="1"/>
    <col min="10242" max="10242" width="14.85546875" customWidth="1"/>
    <col min="10243" max="10243" width="14" customWidth="1"/>
    <col min="10244" max="10244" width="13.85546875" customWidth="1"/>
    <col min="10245" max="10245" width="13.42578125" customWidth="1"/>
    <col min="10246" max="10246" width="8.140625" customWidth="1"/>
    <col min="10247" max="10247" width="13.28515625" customWidth="1"/>
    <col min="10248" max="10248" width="17.85546875" customWidth="1"/>
    <col min="10249" max="10249" width="15.140625" customWidth="1"/>
    <col min="10250" max="10250" width="18.28515625" customWidth="1"/>
    <col min="10251" max="10251" width="17.42578125" customWidth="1"/>
    <col min="10252" max="10252" width="14.140625" customWidth="1"/>
    <col min="10253" max="10253" width="14.5703125" bestFit="1" customWidth="1"/>
    <col min="10255" max="10255" width="20" customWidth="1"/>
    <col min="10497" max="10497" width="19.85546875" customWidth="1"/>
    <col min="10498" max="10498" width="14.85546875" customWidth="1"/>
    <col min="10499" max="10499" width="14" customWidth="1"/>
    <col min="10500" max="10500" width="13.85546875" customWidth="1"/>
    <col min="10501" max="10501" width="13.42578125" customWidth="1"/>
    <col min="10502" max="10502" width="8.140625" customWidth="1"/>
    <col min="10503" max="10503" width="13.28515625" customWidth="1"/>
    <col min="10504" max="10504" width="17.85546875" customWidth="1"/>
    <col min="10505" max="10505" width="15.140625" customWidth="1"/>
    <col min="10506" max="10506" width="18.28515625" customWidth="1"/>
    <col min="10507" max="10507" width="17.42578125" customWidth="1"/>
    <col min="10508" max="10508" width="14.140625" customWidth="1"/>
    <col min="10509" max="10509" width="14.5703125" bestFit="1" customWidth="1"/>
    <col min="10511" max="10511" width="20" customWidth="1"/>
    <col min="10753" max="10753" width="19.85546875" customWidth="1"/>
    <col min="10754" max="10754" width="14.85546875" customWidth="1"/>
    <col min="10755" max="10755" width="14" customWidth="1"/>
    <col min="10756" max="10756" width="13.85546875" customWidth="1"/>
    <col min="10757" max="10757" width="13.42578125" customWidth="1"/>
    <col min="10758" max="10758" width="8.140625" customWidth="1"/>
    <col min="10759" max="10759" width="13.28515625" customWidth="1"/>
    <col min="10760" max="10760" width="17.85546875" customWidth="1"/>
    <col min="10761" max="10761" width="15.140625" customWidth="1"/>
    <col min="10762" max="10762" width="18.28515625" customWidth="1"/>
    <col min="10763" max="10763" width="17.42578125" customWidth="1"/>
    <col min="10764" max="10764" width="14.140625" customWidth="1"/>
    <col min="10765" max="10765" width="14.5703125" bestFit="1" customWidth="1"/>
    <col min="10767" max="10767" width="20" customWidth="1"/>
    <col min="11009" max="11009" width="19.85546875" customWidth="1"/>
    <col min="11010" max="11010" width="14.85546875" customWidth="1"/>
    <col min="11011" max="11011" width="14" customWidth="1"/>
    <col min="11012" max="11012" width="13.85546875" customWidth="1"/>
    <col min="11013" max="11013" width="13.42578125" customWidth="1"/>
    <col min="11014" max="11014" width="8.140625" customWidth="1"/>
    <col min="11015" max="11015" width="13.28515625" customWidth="1"/>
    <col min="11016" max="11016" width="17.85546875" customWidth="1"/>
    <col min="11017" max="11017" width="15.140625" customWidth="1"/>
    <col min="11018" max="11018" width="18.28515625" customWidth="1"/>
    <col min="11019" max="11019" width="17.42578125" customWidth="1"/>
    <col min="11020" max="11020" width="14.140625" customWidth="1"/>
    <col min="11021" max="11021" width="14.5703125" bestFit="1" customWidth="1"/>
    <col min="11023" max="11023" width="20" customWidth="1"/>
    <col min="11265" max="11265" width="19.85546875" customWidth="1"/>
    <col min="11266" max="11266" width="14.85546875" customWidth="1"/>
    <col min="11267" max="11267" width="14" customWidth="1"/>
    <col min="11268" max="11268" width="13.85546875" customWidth="1"/>
    <col min="11269" max="11269" width="13.42578125" customWidth="1"/>
    <col min="11270" max="11270" width="8.140625" customWidth="1"/>
    <col min="11271" max="11271" width="13.28515625" customWidth="1"/>
    <col min="11272" max="11272" width="17.85546875" customWidth="1"/>
    <col min="11273" max="11273" width="15.140625" customWidth="1"/>
    <col min="11274" max="11274" width="18.28515625" customWidth="1"/>
    <col min="11275" max="11275" width="17.42578125" customWidth="1"/>
    <col min="11276" max="11276" width="14.140625" customWidth="1"/>
    <col min="11277" max="11277" width="14.5703125" bestFit="1" customWidth="1"/>
    <col min="11279" max="11279" width="20" customWidth="1"/>
    <col min="11521" max="11521" width="19.85546875" customWidth="1"/>
    <col min="11522" max="11522" width="14.85546875" customWidth="1"/>
    <col min="11523" max="11523" width="14" customWidth="1"/>
    <col min="11524" max="11524" width="13.85546875" customWidth="1"/>
    <col min="11525" max="11525" width="13.42578125" customWidth="1"/>
    <col min="11526" max="11526" width="8.140625" customWidth="1"/>
    <col min="11527" max="11527" width="13.28515625" customWidth="1"/>
    <col min="11528" max="11528" width="17.85546875" customWidth="1"/>
    <col min="11529" max="11529" width="15.140625" customWidth="1"/>
    <col min="11530" max="11530" width="18.28515625" customWidth="1"/>
    <col min="11531" max="11531" width="17.42578125" customWidth="1"/>
    <col min="11532" max="11532" width="14.140625" customWidth="1"/>
    <col min="11533" max="11533" width="14.5703125" bestFit="1" customWidth="1"/>
    <col min="11535" max="11535" width="20" customWidth="1"/>
    <col min="11777" max="11777" width="19.85546875" customWidth="1"/>
    <col min="11778" max="11778" width="14.85546875" customWidth="1"/>
    <col min="11779" max="11779" width="14" customWidth="1"/>
    <col min="11780" max="11780" width="13.85546875" customWidth="1"/>
    <col min="11781" max="11781" width="13.42578125" customWidth="1"/>
    <col min="11782" max="11782" width="8.140625" customWidth="1"/>
    <col min="11783" max="11783" width="13.28515625" customWidth="1"/>
    <col min="11784" max="11784" width="17.85546875" customWidth="1"/>
    <col min="11785" max="11785" width="15.140625" customWidth="1"/>
    <col min="11786" max="11786" width="18.28515625" customWidth="1"/>
    <col min="11787" max="11787" width="17.42578125" customWidth="1"/>
    <col min="11788" max="11788" width="14.140625" customWidth="1"/>
    <col min="11789" max="11789" width="14.5703125" bestFit="1" customWidth="1"/>
    <col min="11791" max="11791" width="20" customWidth="1"/>
    <col min="12033" max="12033" width="19.85546875" customWidth="1"/>
    <col min="12034" max="12034" width="14.85546875" customWidth="1"/>
    <col min="12035" max="12035" width="14" customWidth="1"/>
    <col min="12036" max="12036" width="13.85546875" customWidth="1"/>
    <col min="12037" max="12037" width="13.42578125" customWidth="1"/>
    <col min="12038" max="12038" width="8.140625" customWidth="1"/>
    <col min="12039" max="12039" width="13.28515625" customWidth="1"/>
    <col min="12040" max="12040" width="17.85546875" customWidth="1"/>
    <col min="12041" max="12041" width="15.140625" customWidth="1"/>
    <col min="12042" max="12042" width="18.28515625" customWidth="1"/>
    <col min="12043" max="12043" width="17.42578125" customWidth="1"/>
    <col min="12044" max="12044" width="14.140625" customWidth="1"/>
    <col min="12045" max="12045" width="14.5703125" bestFit="1" customWidth="1"/>
    <col min="12047" max="12047" width="20" customWidth="1"/>
    <col min="12289" max="12289" width="19.85546875" customWidth="1"/>
    <col min="12290" max="12290" width="14.85546875" customWidth="1"/>
    <col min="12291" max="12291" width="14" customWidth="1"/>
    <col min="12292" max="12292" width="13.85546875" customWidth="1"/>
    <col min="12293" max="12293" width="13.42578125" customWidth="1"/>
    <col min="12294" max="12294" width="8.140625" customWidth="1"/>
    <col min="12295" max="12295" width="13.28515625" customWidth="1"/>
    <col min="12296" max="12296" width="17.85546875" customWidth="1"/>
    <col min="12297" max="12297" width="15.140625" customWidth="1"/>
    <col min="12298" max="12298" width="18.28515625" customWidth="1"/>
    <col min="12299" max="12299" width="17.42578125" customWidth="1"/>
    <col min="12300" max="12300" width="14.140625" customWidth="1"/>
    <col min="12301" max="12301" width="14.5703125" bestFit="1" customWidth="1"/>
    <col min="12303" max="12303" width="20" customWidth="1"/>
    <col min="12545" max="12545" width="19.85546875" customWidth="1"/>
    <col min="12546" max="12546" width="14.85546875" customWidth="1"/>
    <col min="12547" max="12547" width="14" customWidth="1"/>
    <col min="12548" max="12548" width="13.85546875" customWidth="1"/>
    <col min="12549" max="12549" width="13.42578125" customWidth="1"/>
    <col min="12550" max="12550" width="8.140625" customWidth="1"/>
    <col min="12551" max="12551" width="13.28515625" customWidth="1"/>
    <col min="12552" max="12552" width="17.85546875" customWidth="1"/>
    <col min="12553" max="12553" width="15.140625" customWidth="1"/>
    <col min="12554" max="12554" width="18.28515625" customWidth="1"/>
    <col min="12555" max="12555" width="17.42578125" customWidth="1"/>
    <col min="12556" max="12556" width="14.140625" customWidth="1"/>
    <col min="12557" max="12557" width="14.5703125" bestFit="1" customWidth="1"/>
    <col min="12559" max="12559" width="20" customWidth="1"/>
    <col min="12801" max="12801" width="19.85546875" customWidth="1"/>
    <col min="12802" max="12802" width="14.85546875" customWidth="1"/>
    <col min="12803" max="12803" width="14" customWidth="1"/>
    <col min="12804" max="12804" width="13.85546875" customWidth="1"/>
    <col min="12805" max="12805" width="13.42578125" customWidth="1"/>
    <col min="12806" max="12806" width="8.140625" customWidth="1"/>
    <col min="12807" max="12807" width="13.28515625" customWidth="1"/>
    <col min="12808" max="12808" width="17.85546875" customWidth="1"/>
    <col min="12809" max="12809" width="15.140625" customWidth="1"/>
    <col min="12810" max="12810" width="18.28515625" customWidth="1"/>
    <col min="12811" max="12811" width="17.42578125" customWidth="1"/>
    <col min="12812" max="12812" width="14.140625" customWidth="1"/>
    <col min="12813" max="12813" width="14.5703125" bestFit="1" customWidth="1"/>
    <col min="12815" max="12815" width="20" customWidth="1"/>
    <col min="13057" max="13057" width="19.85546875" customWidth="1"/>
    <col min="13058" max="13058" width="14.85546875" customWidth="1"/>
    <col min="13059" max="13059" width="14" customWidth="1"/>
    <col min="13060" max="13060" width="13.85546875" customWidth="1"/>
    <col min="13061" max="13061" width="13.42578125" customWidth="1"/>
    <col min="13062" max="13062" width="8.140625" customWidth="1"/>
    <col min="13063" max="13063" width="13.28515625" customWidth="1"/>
    <col min="13064" max="13064" width="17.85546875" customWidth="1"/>
    <col min="13065" max="13065" width="15.140625" customWidth="1"/>
    <col min="13066" max="13066" width="18.28515625" customWidth="1"/>
    <col min="13067" max="13067" width="17.42578125" customWidth="1"/>
    <col min="13068" max="13068" width="14.140625" customWidth="1"/>
    <col min="13069" max="13069" width="14.5703125" bestFit="1" customWidth="1"/>
    <col min="13071" max="13071" width="20" customWidth="1"/>
    <col min="13313" max="13313" width="19.85546875" customWidth="1"/>
    <col min="13314" max="13314" width="14.85546875" customWidth="1"/>
    <col min="13315" max="13315" width="14" customWidth="1"/>
    <col min="13316" max="13316" width="13.85546875" customWidth="1"/>
    <col min="13317" max="13317" width="13.42578125" customWidth="1"/>
    <col min="13318" max="13318" width="8.140625" customWidth="1"/>
    <col min="13319" max="13319" width="13.28515625" customWidth="1"/>
    <col min="13320" max="13320" width="17.85546875" customWidth="1"/>
    <col min="13321" max="13321" width="15.140625" customWidth="1"/>
    <col min="13322" max="13322" width="18.28515625" customWidth="1"/>
    <col min="13323" max="13323" width="17.42578125" customWidth="1"/>
    <col min="13324" max="13324" width="14.140625" customWidth="1"/>
    <col min="13325" max="13325" width="14.5703125" bestFit="1" customWidth="1"/>
    <col min="13327" max="13327" width="20" customWidth="1"/>
    <col min="13569" max="13569" width="19.85546875" customWidth="1"/>
    <col min="13570" max="13570" width="14.85546875" customWidth="1"/>
    <col min="13571" max="13571" width="14" customWidth="1"/>
    <col min="13572" max="13572" width="13.85546875" customWidth="1"/>
    <col min="13573" max="13573" width="13.42578125" customWidth="1"/>
    <col min="13574" max="13574" width="8.140625" customWidth="1"/>
    <col min="13575" max="13575" width="13.28515625" customWidth="1"/>
    <col min="13576" max="13576" width="17.85546875" customWidth="1"/>
    <col min="13577" max="13577" width="15.140625" customWidth="1"/>
    <col min="13578" max="13578" width="18.28515625" customWidth="1"/>
    <col min="13579" max="13579" width="17.42578125" customWidth="1"/>
    <col min="13580" max="13580" width="14.140625" customWidth="1"/>
    <col min="13581" max="13581" width="14.5703125" bestFit="1" customWidth="1"/>
    <col min="13583" max="13583" width="20" customWidth="1"/>
    <col min="13825" max="13825" width="19.85546875" customWidth="1"/>
    <col min="13826" max="13826" width="14.85546875" customWidth="1"/>
    <col min="13827" max="13827" width="14" customWidth="1"/>
    <col min="13828" max="13828" width="13.85546875" customWidth="1"/>
    <col min="13829" max="13829" width="13.42578125" customWidth="1"/>
    <col min="13830" max="13830" width="8.140625" customWidth="1"/>
    <col min="13831" max="13831" width="13.28515625" customWidth="1"/>
    <col min="13832" max="13832" width="17.85546875" customWidth="1"/>
    <col min="13833" max="13833" width="15.140625" customWidth="1"/>
    <col min="13834" max="13834" width="18.28515625" customWidth="1"/>
    <col min="13835" max="13835" width="17.42578125" customWidth="1"/>
    <col min="13836" max="13836" width="14.140625" customWidth="1"/>
    <col min="13837" max="13837" width="14.5703125" bestFit="1" customWidth="1"/>
    <col min="13839" max="13839" width="20" customWidth="1"/>
    <col min="14081" max="14081" width="19.85546875" customWidth="1"/>
    <col min="14082" max="14082" width="14.85546875" customWidth="1"/>
    <col min="14083" max="14083" width="14" customWidth="1"/>
    <col min="14084" max="14084" width="13.85546875" customWidth="1"/>
    <col min="14085" max="14085" width="13.42578125" customWidth="1"/>
    <col min="14086" max="14086" width="8.140625" customWidth="1"/>
    <col min="14087" max="14087" width="13.28515625" customWidth="1"/>
    <col min="14088" max="14088" width="17.85546875" customWidth="1"/>
    <col min="14089" max="14089" width="15.140625" customWidth="1"/>
    <col min="14090" max="14090" width="18.28515625" customWidth="1"/>
    <col min="14091" max="14091" width="17.42578125" customWidth="1"/>
    <col min="14092" max="14092" width="14.140625" customWidth="1"/>
    <col min="14093" max="14093" width="14.5703125" bestFit="1" customWidth="1"/>
    <col min="14095" max="14095" width="20" customWidth="1"/>
    <col min="14337" max="14337" width="19.85546875" customWidth="1"/>
    <col min="14338" max="14338" width="14.85546875" customWidth="1"/>
    <col min="14339" max="14339" width="14" customWidth="1"/>
    <col min="14340" max="14340" width="13.85546875" customWidth="1"/>
    <col min="14341" max="14341" width="13.42578125" customWidth="1"/>
    <col min="14342" max="14342" width="8.140625" customWidth="1"/>
    <col min="14343" max="14343" width="13.28515625" customWidth="1"/>
    <col min="14344" max="14344" width="17.85546875" customWidth="1"/>
    <col min="14345" max="14345" width="15.140625" customWidth="1"/>
    <col min="14346" max="14346" width="18.28515625" customWidth="1"/>
    <col min="14347" max="14347" width="17.42578125" customWidth="1"/>
    <col min="14348" max="14348" width="14.140625" customWidth="1"/>
    <col min="14349" max="14349" width="14.5703125" bestFit="1" customWidth="1"/>
    <col min="14351" max="14351" width="20" customWidth="1"/>
    <col min="14593" max="14593" width="19.85546875" customWidth="1"/>
    <col min="14594" max="14594" width="14.85546875" customWidth="1"/>
    <col min="14595" max="14595" width="14" customWidth="1"/>
    <col min="14596" max="14596" width="13.85546875" customWidth="1"/>
    <col min="14597" max="14597" width="13.42578125" customWidth="1"/>
    <col min="14598" max="14598" width="8.140625" customWidth="1"/>
    <col min="14599" max="14599" width="13.28515625" customWidth="1"/>
    <col min="14600" max="14600" width="17.85546875" customWidth="1"/>
    <col min="14601" max="14601" width="15.140625" customWidth="1"/>
    <col min="14602" max="14602" width="18.28515625" customWidth="1"/>
    <col min="14603" max="14603" width="17.42578125" customWidth="1"/>
    <col min="14604" max="14604" width="14.140625" customWidth="1"/>
    <col min="14605" max="14605" width="14.5703125" bestFit="1" customWidth="1"/>
    <col min="14607" max="14607" width="20" customWidth="1"/>
    <col min="14849" max="14849" width="19.85546875" customWidth="1"/>
    <col min="14850" max="14850" width="14.85546875" customWidth="1"/>
    <col min="14851" max="14851" width="14" customWidth="1"/>
    <col min="14852" max="14852" width="13.85546875" customWidth="1"/>
    <col min="14853" max="14853" width="13.42578125" customWidth="1"/>
    <col min="14854" max="14854" width="8.140625" customWidth="1"/>
    <col min="14855" max="14855" width="13.28515625" customWidth="1"/>
    <col min="14856" max="14856" width="17.85546875" customWidth="1"/>
    <col min="14857" max="14857" width="15.140625" customWidth="1"/>
    <col min="14858" max="14858" width="18.28515625" customWidth="1"/>
    <col min="14859" max="14859" width="17.42578125" customWidth="1"/>
    <col min="14860" max="14860" width="14.140625" customWidth="1"/>
    <col min="14861" max="14861" width="14.5703125" bestFit="1" customWidth="1"/>
    <col min="14863" max="14863" width="20" customWidth="1"/>
    <col min="15105" max="15105" width="19.85546875" customWidth="1"/>
    <col min="15106" max="15106" width="14.85546875" customWidth="1"/>
    <col min="15107" max="15107" width="14" customWidth="1"/>
    <col min="15108" max="15108" width="13.85546875" customWidth="1"/>
    <col min="15109" max="15109" width="13.42578125" customWidth="1"/>
    <col min="15110" max="15110" width="8.140625" customWidth="1"/>
    <col min="15111" max="15111" width="13.28515625" customWidth="1"/>
    <col min="15112" max="15112" width="17.85546875" customWidth="1"/>
    <col min="15113" max="15113" width="15.140625" customWidth="1"/>
    <col min="15114" max="15114" width="18.28515625" customWidth="1"/>
    <col min="15115" max="15115" width="17.42578125" customWidth="1"/>
    <col min="15116" max="15116" width="14.140625" customWidth="1"/>
    <col min="15117" max="15117" width="14.5703125" bestFit="1" customWidth="1"/>
    <col min="15119" max="15119" width="20" customWidth="1"/>
    <col min="15361" max="15361" width="19.85546875" customWidth="1"/>
    <col min="15362" max="15362" width="14.85546875" customWidth="1"/>
    <col min="15363" max="15363" width="14" customWidth="1"/>
    <col min="15364" max="15364" width="13.85546875" customWidth="1"/>
    <col min="15365" max="15365" width="13.42578125" customWidth="1"/>
    <col min="15366" max="15366" width="8.140625" customWidth="1"/>
    <col min="15367" max="15367" width="13.28515625" customWidth="1"/>
    <col min="15368" max="15368" width="17.85546875" customWidth="1"/>
    <col min="15369" max="15369" width="15.140625" customWidth="1"/>
    <col min="15370" max="15370" width="18.28515625" customWidth="1"/>
    <col min="15371" max="15371" width="17.42578125" customWidth="1"/>
    <col min="15372" max="15372" width="14.140625" customWidth="1"/>
    <col min="15373" max="15373" width="14.5703125" bestFit="1" customWidth="1"/>
    <col min="15375" max="15375" width="20" customWidth="1"/>
    <col min="15617" max="15617" width="19.85546875" customWidth="1"/>
    <col min="15618" max="15618" width="14.85546875" customWidth="1"/>
    <col min="15619" max="15619" width="14" customWidth="1"/>
    <col min="15620" max="15620" width="13.85546875" customWidth="1"/>
    <col min="15621" max="15621" width="13.42578125" customWidth="1"/>
    <col min="15622" max="15622" width="8.140625" customWidth="1"/>
    <col min="15623" max="15623" width="13.28515625" customWidth="1"/>
    <col min="15624" max="15624" width="17.85546875" customWidth="1"/>
    <col min="15625" max="15625" width="15.140625" customWidth="1"/>
    <col min="15626" max="15626" width="18.28515625" customWidth="1"/>
    <col min="15627" max="15627" width="17.42578125" customWidth="1"/>
    <col min="15628" max="15628" width="14.140625" customWidth="1"/>
    <col min="15629" max="15629" width="14.5703125" bestFit="1" customWidth="1"/>
    <col min="15631" max="15631" width="20" customWidth="1"/>
    <col min="15873" max="15873" width="19.85546875" customWidth="1"/>
    <col min="15874" max="15874" width="14.85546875" customWidth="1"/>
    <col min="15875" max="15875" width="14" customWidth="1"/>
    <col min="15876" max="15876" width="13.85546875" customWidth="1"/>
    <col min="15877" max="15877" width="13.42578125" customWidth="1"/>
    <col min="15878" max="15878" width="8.140625" customWidth="1"/>
    <col min="15879" max="15879" width="13.28515625" customWidth="1"/>
    <col min="15880" max="15880" width="17.85546875" customWidth="1"/>
    <col min="15881" max="15881" width="15.140625" customWidth="1"/>
    <col min="15882" max="15882" width="18.28515625" customWidth="1"/>
    <col min="15883" max="15883" width="17.42578125" customWidth="1"/>
    <col min="15884" max="15884" width="14.140625" customWidth="1"/>
    <col min="15885" max="15885" width="14.5703125" bestFit="1" customWidth="1"/>
    <col min="15887" max="15887" width="20" customWidth="1"/>
    <col min="16129" max="16129" width="19.85546875" customWidth="1"/>
    <col min="16130" max="16130" width="14.85546875" customWidth="1"/>
    <col min="16131" max="16131" width="14" customWidth="1"/>
    <col min="16132" max="16132" width="13.85546875" customWidth="1"/>
    <col min="16133" max="16133" width="13.42578125" customWidth="1"/>
    <col min="16134" max="16134" width="8.140625" customWidth="1"/>
    <col min="16135" max="16135" width="13.28515625" customWidth="1"/>
    <col min="16136" max="16136" width="17.85546875" customWidth="1"/>
    <col min="16137" max="16137" width="15.140625" customWidth="1"/>
    <col min="16138" max="16138" width="18.28515625" customWidth="1"/>
    <col min="16139" max="16139" width="17.42578125" customWidth="1"/>
    <col min="16140" max="16140" width="14.140625" customWidth="1"/>
    <col min="16141" max="16141" width="14.5703125" bestFit="1" customWidth="1"/>
    <col min="16143" max="16143" width="20" customWidth="1"/>
  </cols>
  <sheetData>
    <row r="1" spans="1:15" x14ac:dyDescent="0.2">
      <c r="A1" s="1144" t="s">
        <v>673</v>
      </c>
      <c r="B1" s="1145"/>
      <c r="C1" s="1145"/>
      <c r="D1" s="1145"/>
      <c r="E1" s="1145"/>
      <c r="F1" s="1145"/>
      <c r="G1" s="1145"/>
      <c r="H1" s="1145"/>
      <c r="I1" s="1145"/>
      <c r="J1" s="1145"/>
    </row>
    <row r="2" spans="1:15" ht="36" customHeight="1" x14ac:dyDescent="0.2">
      <c r="A2" s="1145"/>
      <c r="B2" s="1145"/>
      <c r="C2" s="1145"/>
      <c r="D2" s="1145"/>
      <c r="E2" s="1145"/>
      <c r="F2" s="1145"/>
      <c r="G2" s="1145"/>
      <c r="H2" s="1145"/>
      <c r="I2" s="1145"/>
      <c r="J2" s="1145"/>
    </row>
    <row r="4" spans="1:15" ht="15.75" x14ac:dyDescent="0.25">
      <c r="A4" s="1146" t="s">
        <v>674</v>
      </c>
      <c r="B4" s="1146"/>
      <c r="C4" s="1146"/>
      <c r="D4" s="1146"/>
      <c r="E4" s="1146"/>
      <c r="F4" s="1146"/>
      <c r="G4" s="1146"/>
      <c r="H4" s="1146"/>
      <c r="I4" s="1146"/>
      <c r="J4" s="1146"/>
    </row>
    <row r="6" spans="1:15" x14ac:dyDescent="0.2">
      <c r="A6" s="1022" t="s">
        <v>42</v>
      </c>
      <c r="B6" s="1022"/>
      <c r="C6" s="1022"/>
      <c r="D6" s="1022"/>
      <c r="E6" s="1022"/>
      <c r="F6" s="1022"/>
      <c r="G6" s="1147" t="s">
        <v>531</v>
      </c>
      <c r="H6" s="1149" t="s">
        <v>598</v>
      </c>
      <c r="I6" s="1150"/>
      <c r="J6" s="1151"/>
    </row>
    <row r="7" spans="1:15" ht="51.75" customHeight="1" x14ac:dyDescent="0.2">
      <c r="A7" s="1022"/>
      <c r="B7" s="1022"/>
      <c r="C7" s="1022"/>
      <c r="D7" s="1022"/>
      <c r="E7" s="1022"/>
      <c r="F7" s="1022"/>
      <c r="G7" s="1148"/>
      <c r="H7" s="54" t="s">
        <v>868</v>
      </c>
      <c r="I7" s="54" t="s">
        <v>869</v>
      </c>
      <c r="J7" s="54" t="s">
        <v>870</v>
      </c>
    </row>
    <row r="8" spans="1:15" x14ac:dyDescent="0.2">
      <c r="A8" s="1152">
        <v>1</v>
      </c>
      <c r="B8" s="1152"/>
      <c r="C8" s="1152"/>
      <c r="D8" s="1152"/>
      <c r="E8" s="1152"/>
      <c r="F8" s="1152"/>
      <c r="G8" s="60">
        <v>2</v>
      </c>
      <c r="H8" s="60">
        <v>3</v>
      </c>
      <c r="I8" s="60">
        <v>4</v>
      </c>
      <c r="J8" s="60">
        <v>5</v>
      </c>
    </row>
    <row r="9" spans="1:15" ht="11.25" customHeight="1" x14ac:dyDescent="0.2">
      <c r="A9" s="1153" t="s">
        <v>614</v>
      </c>
      <c r="B9" s="1153"/>
      <c r="C9" s="1153"/>
      <c r="D9" s="1153"/>
      <c r="E9" s="1153"/>
      <c r="F9" s="1153"/>
      <c r="G9" s="40" t="s">
        <v>534</v>
      </c>
      <c r="H9" s="60"/>
      <c r="I9" s="60"/>
      <c r="J9" s="60"/>
    </row>
    <row r="10" spans="1:15" ht="27.75" customHeight="1" x14ac:dyDescent="0.2">
      <c r="A10" s="1018" t="s">
        <v>675</v>
      </c>
      <c r="B10" s="1018"/>
      <c r="C10" s="1018"/>
      <c r="D10" s="1018"/>
      <c r="E10" s="1018"/>
      <c r="F10" s="1018"/>
      <c r="G10" s="40" t="s">
        <v>536</v>
      </c>
      <c r="H10" s="75"/>
      <c r="I10" s="75"/>
      <c r="J10" s="75"/>
      <c r="O10" s="91"/>
    </row>
    <row r="11" spans="1:15" ht="20.25" customHeight="1" x14ac:dyDescent="0.2">
      <c r="A11" s="1154" t="s">
        <v>676</v>
      </c>
      <c r="B11" s="1154"/>
      <c r="C11" s="1154"/>
      <c r="D11" s="1154"/>
      <c r="E11" s="1154"/>
      <c r="F11" s="1154"/>
      <c r="G11" s="40" t="s">
        <v>538</v>
      </c>
      <c r="H11" s="251">
        <f>J24</f>
        <v>4910323.4080860009</v>
      </c>
      <c r="I11" s="251">
        <f>J25</f>
        <v>4910323.41</v>
      </c>
      <c r="J11" s="251">
        <f>J26</f>
        <v>5847324</v>
      </c>
    </row>
    <row r="12" spans="1:15" ht="16.5" customHeight="1" x14ac:dyDescent="0.2">
      <c r="A12" s="1155" t="s">
        <v>617</v>
      </c>
      <c r="B12" s="1155"/>
      <c r="C12" s="1155"/>
      <c r="D12" s="1155"/>
      <c r="E12" s="1155"/>
      <c r="F12" s="1155"/>
      <c r="G12" s="40" t="s">
        <v>540</v>
      </c>
      <c r="H12" s="251"/>
      <c r="I12" s="251"/>
      <c r="J12" s="251"/>
    </row>
    <row r="13" spans="1:15" ht="24.75" customHeight="1" x14ac:dyDescent="0.2">
      <c r="A13" s="1018" t="s">
        <v>618</v>
      </c>
      <c r="B13" s="1018"/>
      <c r="C13" s="1018"/>
      <c r="D13" s="1018"/>
      <c r="E13" s="1018"/>
      <c r="F13" s="1018"/>
      <c r="G13" s="40" t="s">
        <v>542</v>
      </c>
      <c r="H13" s="251"/>
      <c r="I13" s="251"/>
      <c r="J13" s="252"/>
    </row>
    <row r="14" spans="1:15" ht="24.75" customHeight="1" x14ac:dyDescent="0.2">
      <c r="A14" s="1018" t="s">
        <v>677</v>
      </c>
      <c r="B14" s="1018"/>
      <c r="C14" s="1018"/>
      <c r="D14" s="1018"/>
      <c r="E14" s="1018"/>
      <c r="F14" s="1018"/>
      <c r="G14" s="40" t="s">
        <v>544</v>
      </c>
      <c r="H14" s="251">
        <f>H9-H10+H11-H12+H13</f>
        <v>4910323.4080860009</v>
      </c>
      <c r="I14" s="251">
        <f>I9-I10+I11-I12+I13</f>
        <v>4910323.41</v>
      </c>
      <c r="J14" s="251">
        <f>J9-J10+J11-J12+J13</f>
        <v>5847324</v>
      </c>
    </row>
    <row r="15" spans="1:15" ht="10.5" customHeight="1" x14ac:dyDescent="0.2">
      <c r="A15" s="92"/>
      <c r="B15" s="41"/>
      <c r="C15" s="41"/>
      <c r="D15" s="41"/>
      <c r="E15" s="41"/>
      <c r="F15" s="41"/>
      <c r="G15" s="41"/>
      <c r="H15" s="41"/>
      <c r="I15" s="41"/>
      <c r="J15" s="92"/>
    </row>
    <row r="16" spans="1:15" ht="34.5" customHeight="1" x14ac:dyDescent="0.2">
      <c r="A16" s="1078" t="s">
        <v>678</v>
      </c>
      <c r="B16" s="1079"/>
      <c r="C16" s="1079"/>
      <c r="D16" s="1079"/>
      <c r="E16" s="1079"/>
      <c r="F16" s="1079"/>
      <c r="G16" s="1079"/>
      <c r="H16" s="1079"/>
      <c r="I16" s="1079"/>
      <c r="J16" s="1079"/>
      <c r="K16">
        <v>7012</v>
      </c>
    </row>
    <row r="17" spans="1:14" ht="1.5" customHeight="1" x14ac:dyDescent="0.2">
      <c r="A17" s="92"/>
      <c r="B17" s="41"/>
      <c r="C17" s="41"/>
      <c r="D17" s="41"/>
      <c r="E17" s="41"/>
      <c r="F17" s="41"/>
      <c r="G17" s="41"/>
      <c r="H17" s="41"/>
      <c r="I17" s="41"/>
      <c r="J17" s="92"/>
    </row>
    <row r="18" spans="1:14" ht="143.25" customHeight="1" x14ac:dyDescent="0.2">
      <c r="A18" s="1030" t="s">
        <v>679</v>
      </c>
      <c r="B18" s="1030" t="s">
        <v>477</v>
      </c>
      <c r="C18" s="1067" t="s">
        <v>680</v>
      </c>
      <c r="D18" s="1158" t="s">
        <v>681</v>
      </c>
      <c r="E18" s="1025"/>
      <c r="F18" s="1158" t="s">
        <v>682</v>
      </c>
      <c r="G18" s="1025"/>
      <c r="H18" s="61" t="s">
        <v>683</v>
      </c>
      <c r="I18" s="61" t="s">
        <v>684</v>
      </c>
      <c r="J18" s="1067" t="s">
        <v>685</v>
      </c>
    </row>
    <row r="19" spans="1:14" x14ac:dyDescent="0.2">
      <c r="A19" s="1030"/>
      <c r="B19" s="1030"/>
      <c r="C19" s="1156"/>
      <c r="D19" s="93">
        <v>0.22</v>
      </c>
      <c r="E19" s="93">
        <v>0.1</v>
      </c>
      <c r="F19" s="1159">
        <v>2.9000000000000001E-2</v>
      </c>
      <c r="G19" s="1159"/>
      <c r="H19" s="1160">
        <v>5.0999999999999997E-2</v>
      </c>
      <c r="I19" s="1160">
        <v>2E-3</v>
      </c>
      <c r="J19" s="1156"/>
    </row>
    <row r="20" spans="1:14" ht="89.25" customHeight="1" x14ac:dyDescent="0.2">
      <c r="A20" s="1030"/>
      <c r="B20" s="1030"/>
      <c r="C20" s="1157"/>
      <c r="D20" s="61" t="s">
        <v>686</v>
      </c>
      <c r="E20" s="94" t="s">
        <v>687</v>
      </c>
      <c r="F20" s="1030" t="s">
        <v>688</v>
      </c>
      <c r="G20" s="1030"/>
      <c r="H20" s="1161"/>
      <c r="I20" s="1068"/>
      <c r="J20" s="1157"/>
    </row>
    <row r="21" spans="1:14" x14ac:dyDescent="0.2">
      <c r="A21" s="60">
        <v>1</v>
      </c>
      <c r="B21" s="60">
        <v>2</v>
      </c>
      <c r="C21" s="95">
        <v>3</v>
      </c>
      <c r="D21" s="60">
        <v>4</v>
      </c>
      <c r="E21" s="60">
        <v>5</v>
      </c>
      <c r="F21" s="1149">
        <v>6</v>
      </c>
      <c r="G21" s="1151"/>
      <c r="H21" s="60">
        <v>7</v>
      </c>
      <c r="I21" s="60">
        <v>8</v>
      </c>
      <c r="J21" s="60">
        <v>9</v>
      </c>
    </row>
    <row r="22" spans="1:14" x14ac:dyDescent="0.2">
      <c r="A22" s="96" t="s">
        <v>889</v>
      </c>
      <c r="B22" s="154">
        <f>'Оплата труда  '!C22</f>
        <v>28.85</v>
      </c>
      <c r="C22" s="141">
        <v>563674.18000000005</v>
      </c>
      <c r="D22" s="155">
        <f>IF((C22&gt;1465000),(1465000*$D$19),(C22*$D$19))</f>
        <v>124008.31960000002</v>
      </c>
      <c r="E22" s="71">
        <f>IF((C22&gt;1465000),((C22-1465000)*$E$19),0)</f>
        <v>0</v>
      </c>
      <c r="F22" s="1166">
        <f>IF((C22&gt;966000),(966000*$F$19),(C22*$F$19))</f>
        <v>16346.551220000003</v>
      </c>
      <c r="G22" s="1167"/>
      <c r="H22" s="71">
        <f>C22*5.1%</f>
        <v>28747.383180000001</v>
      </c>
      <c r="I22" s="71">
        <f>C22*0.2%</f>
        <v>1127.3483600000002</v>
      </c>
      <c r="J22" s="71">
        <f>SUM(D22:I22)*B22+0.03-800.65</f>
        <v>4910323.4080860009</v>
      </c>
      <c r="K22" s="69"/>
    </row>
    <row r="23" spans="1:14" x14ac:dyDescent="0.2">
      <c r="C23" s="98"/>
      <c r="D23" s="99"/>
      <c r="F23" s="1162">
        <v>0</v>
      </c>
      <c r="G23" s="1163"/>
      <c r="H23" s="1163"/>
      <c r="I23" s="1163"/>
      <c r="J23" s="1164"/>
    </row>
    <row r="24" spans="1:14" x14ac:dyDescent="0.2">
      <c r="C24" s="99"/>
      <c r="D24" s="99"/>
      <c r="F24" s="1165" t="s">
        <v>648</v>
      </c>
      <c r="G24" s="1165"/>
      <c r="H24" s="1165"/>
      <c r="I24" s="1165"/>
      <c r="J24" s="325">
        <f>J22</f>
        <v>4910323.4080860009</v>
      </c>
      <c r="L24" s="73"/>
    </row>
    <row r="25" spans="1:14" x14ac:dyDescent="0.2">
      <c r="F25" s="1153" t="s">
        <v>888</v>
      </c>
      <c r="G25" s="1153"/>
      <c r="H25" s="1153"/>
      <c r="I25" s="1153"/>
      <c r="J25" s="326">
        <v>4910323.41</v>
      </c>
      <c r="K25" s="100"/>
      <c r="L25" s="101"/>
      <c r="M25" s="101"/>
      <c r="N25" s="101"/>
    </row>
    <row r="26" spans="1:14" x14ac:dyDescent="0.2">
      <c r="F26" s="1153" t="s">
        <v>872</v>
      </c>
      <c r="G26" s="1153"/>
      <c r="H26" s="1153"/>
      <c r="I26" s="1153"/>
      <c r="J26" s="327">
        <v>5847324</v>
      </c>
      <c r="K26" s="100"/>
      <c r="L26" s="101"/>
      <c r="M26" s="101"/>
      <c r="N26" s="101"/>
    </row>
  </sheetData>
  <mergeCells count="29">
    <mergeCell ref="F23:J23"/>
    <mergeCell ref="F24:I24"/>
    <mergeCell ref="F25:I25"/>
    <mergeCell ref="F26:I26"/>
    <mergeCell ref="F20:G20"/>
    <mergeCell ref="F21:G21"/>
    <mergeCell ref="F22:G22"/>
    <mergeCell ref="A16:J16"/>
    <mergeCell ref="A18:A20"/>
    <mergeCell ref="B18:B20"/>
    <mergeCell ref="C18:C20"/>
    <mergeCell ref="D18:E18"/>
    <mergeCell ref="F18:G18"/>
    <mergeCell ref="J18:J20"/>
    <mergeCell ref="F19:G19"/>
    <mergeCell ref="H19:H20"/>
    <mergeCell ref="I19:I20"/>
    <mergeCell ref="A14:F14"/>
    <mergeCell ref="A1:J2"/>
    <mergeCell ref="A4:J4"/>
    <mergeCell ref="A6:F7"/>
    <mergeCell ref="G6:G7"/>
    <mergeCell ref="H6:J6"/>
    <mergeCell ref="A8:F8"/>
    <mergeCell ref="A9:F9"/>
    <mergeCell ref="A10:F10"/>
    <mergeCell ref="A11:F11"/>
    <mergeCell ref="A12:F12"/>
    <mergeCell ref="A13:F13"/>
  </mergeCells>
  <pageMargins left="0.70866141732283472" right="0.70866141732283472" top="0.74803149606299213" bottom="0.59055118110236227" header="0.31496062992125984" footer="0.19685039370078741"/>
  <pageSetup paperSize="9" scale="65" fitToHeight="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18</vt:i4>
      </vt:variant>
      <vt:variant>
        <vt:lpstr>Именованные диапазоны</vt:lpstr>
      </vt:variant>
      <vt:variant>
        <vt:i4>14</vt:i4>
      </vt:variant>
    </vt:vector>
  </HeadingPairs>
  <TitlesOfParts>
    <vt:vector size="32" baseType="lpstr">
      <vt:lpstr>титульный, раздел 1</vt:lpstr>
      <vt:lpstr>раздел 2</vt:lpstr>
      <vt:lpstr>130</vt:lpstr>
      <vt:lpstr>150</vt:lpstr>
      <vt:lpstr>180</vt:lpstr>
      <vt:lpstr>111 ФОТ</vt:lpstr>
      <vt:lpstr>Оплата труда  </vt:lpstr>
      <vt:lpstr>112 </vt:lpstr>
      <vt:lpstr>119</vt:lpstr>
      <vt:lpstr>321</vt:lpstr>
      <vt:lpstr>360</vt:lpstr>
      <vt:lpstr>851</vt:lpstr>
      <vt:lpstr>852</vt:lpstr>
      <vt:lpstr>853</vt:lpstr>
      <vt:lpstr>244, 247</vt:lpstr>
      <vt:lpstr>Продукты пит детсады 342-530</vt:lpstr>
      <vt:lpstr>Ни о чем</vt:lpstr>
      <vt:lpstr>аренда 224</vt:lpstr>
      <vt:lpstr>'раздел 2'!Заголовки_для_печати</vt:lpstr>
      <vt:lpstr>'титульный, раздел 1'!Заголовки_для_печати</vt:lpstr>
      <vt:lpstr>'111 ФОТ'!Область_печати</vt:lpstr>
      <vt:lpstr>'112 '!Область_печати</vt:lpstr>
      <vt:lpstr>'119'!Область_печати</vt:lpstr>
      <vt:lpstr>'150'!Область_печати</vt:lpstr>
      <vt:lpstr>'244, 247'!Область_печати</vt:lpstr>
      <vt:lpstr>'321'!Область_печати</vt:lpstr>
      <vt:lpstr>'360'!Область_печати</vt:lpstr>
      <vt:lpstr>'851'!Область_печати</vt:lpstr>
      <vt:lpstr>'Оплата труда  '!Область_печати</vt:lpstr>
      <vt:lpstr>'Продукты пит детсады 342-530'!Область_печати</vt:lpstr>
      <vt:lpstr>'раздел 2'!Область_печати</vt:lpstr>
      <vt:lpstr>'титульный, раздел 1'!Область_печати</vt:lpstr>
    </vt:vector>
  </TitlesOfParts>
  <Company>garant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yulya yaroshenko</dc:creator>
  <cp:lastModifiedBy>admin</cp:lastModifiedBy>
  <cp:lastPrinted>2022-01-14T05:39:45Z</cp:lastPrinted>
  <dcterms:created xsi:type="dcterms:W3CDTF">2004-09-19T06:34:55Z</dcterms:created>
  <dcterms:modified xsi:type="dcterms:W3CDTF">2022-01-31T04:36:03Z</dcterms:modified>
</cp:coreProperties>
</file>